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2225" firstSheet="7" activeTab="10"/>
  </bookViews>
  <sheets>
    <sheet name="2018.1-6月申报表" sheetId="2" r:id="rId1"/>
    <sheet name="明细表" sheetId="1" r:id="rId2"/>
    <sheet name="2018.7-12月申报表" sheetId="3" r:id="rId3"/>
    <sheet name="2018.7-12申报表正确" sheetId="4" r:id="rId4"/>
    <sheet name="2019.1-6申报表" sheetId="5" r:id="rId5"/>
    <sheet name="2017.10-2019.6" sheetId="6" r:id="rId6"/>
    <sheet name="过渡期相关指标计算表2018.7-2019.6" sheetId="9" r:id="rId7"/>
    <sheet name="2019.7-12申报表" sheetId="10" r:id="rId8"/>
    <sheet name="2020.1-6申报表" sheetId="11" r:id="rId9"/>
    <sheet name="2020.7-12月" sheetId="12" r:id="rId10"/>
    <sheet name="2021.1-6" sheetId="13" r:id="rId11"/>
  </sheets>
  <definedNames>
    <definedName name="_xlnm.Print_Titles" localSheetId="5">'2017.10-2019.6'!$1:$4</definedName>
    <definedName name="_xlnm.Print_Titles" localSheetId="6">'过渡期相关指标计算表2018.7-2019.6'!$1:$4</definedName>
  </definedNames>
  <calcPr calcId="144525"/>
</workbook>
</file>

<file path=xl/sharedStrings.xml><?xml version="1.0" encoding="utf-8"?>
<sst xmlns="http://schemas.openxmlformats.org/spreadsheetml/2006/main" count="448" uniqueCount="125">
  <si>
    <t>土地流转过渡期补贴申报表（2018年1-6月）</t>
  </si>
  <si>
    <t>新河镇（盖章）：</t>
  </si>
  <si>
    <t>单位：亩、元</t>
  </si>
  <si>
    <t>序号</t>
  </si>
  <si>
    <t>过渡期流转地块名称</t>
  </si>
  <si>
    <t>过渡期流转面积</t>
  </si>
  <si>
    <t>过渡期流转起始日期（年/月/日）</t>
  </si>
  <si>
    <t>过渡期流转终止日期（年/月/日）</t>
  </si>
  <si>
    <t>申请补贴月份数</t>
  </si>
  <si>
    <t>申请补贴金额</t>
  </si>
  <si>
    <t>合计</t>
  </si>
  <si>
    <t>其中承包地面积</t>
  </si>
  <si>
    <t>其中已补贴</t>
  </si>
  <si>
    <t>已补贴</t>
  </si>
  <si>
    <t>应补贴</t>
  </si>
  <si>
    <t>民生村民主9、11、13、16队</t>
  </si>
  <si>
    <t>天新村天新1、2、5队</t>
  </si>
  <si>
    <t>天新村新艺1队</t>
  </si>
  <si>
    <t>天新6、12、13队</t>
  </si>
  <si>
    <t>天新14队</t>
  </si>
  <si>
    <t>进化10、11队</t>
  </si>
  <si>
    <t>永丰村前进8、9队</t>
  </si>
  <si>
    <t>永丰4、5队</t>
  </si>
  <si>
    <t>合  计</t>
  </si>
  <si>
    <t>乡镇分管领导：</t>
  </si>
  <si>
    <t>填表人：</t>
  </si>
  <si>
    <t>蒋险峰</t>
  </si>
  <si>
    <t>填表日期：</t>
  </si>
  <si>
    <t>2018.8.6</t>
  </si>
  <si>
    <t>土地流转过渡期补贴申报明细表(按流转地块）</t>
  </si>
  <si>
    <t>乡镇（盖章）：</t>
  </si>
  <si>
    <t>地块名称：</t>
  </si>
  <si>
    <t>姓名</t>
  </si>
  <si>
    <t>过渡期流转面积（亩）</t>
  </si>
  <si>
    <t>备注</t>
  </si>
  <si>
    <t>承包地面积</t>
  </si>
  <si>
    <t>其他面积</t>
  </si>
  <si>
    <t>负责人：</t>
  </si>
  <si>
    <t>土地流转过渡期补贴申报表（2018年7-12月）</t>
  </si>
  <si>
    <t>新梅村11、25队</t>
  </si>
  <si>
    <t>民生村2队</t>
  </si>
  <si>
    <t>民生村3-6队</t>
  </si>
  <si>
    <t>金桥村永进10队</t>
  </si>
  <si>
    <t>进化村13队</t>
  </si>
  <si>
    <t>进化3、4、6队</t>
  </si>
  <si>
    <t>永丰9、11-13、15队</t>
  </si>
  <si>
    <t>新隆村新华5-7、11队</t>
  </si>
  <si>
    <t>新隆村17、18、23、27队</t>
  </si>
  <si>
    <t>强民村4队</t>
  </si>
  <si>
    <t>群英村1队</t>
  </si>
  <si>
    <t>群英村东风8队</t>
  </si>
  <si>
    <t>进化村进艺2、3队</t>
  </si>
  <si>
    <t>新民2队</t>
  </si>
  <si>
    <t>金桥永进12队</t>
  </si>
  <si>
    <t>石路村塔东9、14队</t>
  </si>
  <si>
    <t>石路村塔东2队</t>
  </si>
  <si>
    <t>永丰3队</t>
  </si>
  <si>
    <t>填表日期：2019.2.26</t>
  </si>
  <si>
    <t>注：序号16-23补2018年1-12月（原由林业站上报）。</t>
  </si>
  <si>
    <t>红色为不通过</t>
  </si>
  <si>
    <t>天新村7-9队</t>
  </si>
  <si>
    <t>新建1队</t>
  </si>
  <si>
    <t>新建1、2、5队</t>
  </si>
  <si>
    <t>新建5、6、8-10队 新风3、4队</t>
  </si>
  <si>
    <t>填表日期：2019.7.6</t>
  </si>
  <si>
    <t>土地流转过渡期补贴申报表（2017年10月-2019年6月）</t>
  </si>
  <si>
    <t>农技中心拨付</t>
  </si>
  <si>
    <t>注：本表总补贴为1871375.3元+2017年(7-12月)表格（农技中心上报表）285997.25元=2157372.55元。</t>
  </si>
  <si>
    <t>村土地流转过渡期相关指标计算表（2018年7月-2019年6月）</t>
  </si>
  <si>
    <t>单位：元 亩</t>
  </si>
  <si>
    <t>过渡时间（月）</t>
  </si>
  <si>
    <t>村临时流转</t>
  </si>
  <si>
    <t>村应付农户流转费（1140元/亩）</t>
  </si>
  <si>
    <t>付农户临时租赁差额（元）</t>
  </si>
  <si>
    <t>差额分摊</t>
  </si>
  <si>
    <t>镇奖补（100元/亩年）</t>
  </si>
  <si>
    <t>实际拨付</t>
  </si>
  <si>
    <t>总面积</t>
  </si>
  <si>
    <t>年流转费（元）</t>
  </si>
  <si>
    <t>期间收取流转费总额（元）</t>
  </si>
  <si>
    <t>区级补贴500元/亩年</t>
  </si>
  <si>
    <t>镇级补差（元）</t>
  </si>
  <si>
    <t>2019.1-6月  临时租赁2019.6-12月</t>
  </si>
  <si>
    <t>2018.7-2019.6</t>
  </si>
  <si>
    <t>2018.12-2019.6</t>
  </si>
  <si>
    <t>2018.7-2019.6   其中66.7亩为临时租赁 16.85亩农户自己种植</t>
  </si>
  <si>
    <r>
      <rPr>
        <sz val="11"/>
        <rFont val="宋体"/>
        <charset val="134"/>
        <scheme val="minor"/>
      </rPr>
      <t xml:space="preserve">2018.7-2019.6 </t>
    </r>
    <r>
      <rPr>
        <sz val="11"/>
        <color rgb="FFFF0000"/>
        <rFont val="宋体"/>
        <charset val="134"/>
        <scheme val="minor"/>
      </rPr>
      <t>临时租赁从2019.1起</t>
    </r>
  </si>
  <si>
    <t>2018.11-2019.6 临时租赁2019.6月起</t>
  </si>
  <si>
    <t>2018.11-2019.6</t>
  </si>
  <si>
    <t>2019.1-6月</t>
  </si>
  <si>
    <t>2019.1-6月  临时租赁230亩2019.6-12月起700元/亩</t>
  </si>
  <si>
    <t>制表人：</t>
  </si>
  <si>
    <t>日期：2019.12.2</t>
  </si>
  <si>
    <t>土地流转过渡期补贴申报表（2019年7-12月）</t>
  </si>
  <si>
    <t>填表日期：2020.2.6</t>
  </si>
  <si>
    <t>土地流转过渡期补贴申报表（2020年1-6月）</t>
  </si>
  <si>
    <t>补贴月数</t>
  </si>
  <si>
    <t>金额补贴</t>
  </si>
  <si>
    <t>民主3.5.7.9.11组</t>
  </si>
  <si>
    <t>石路村塔东12、13队</t>
  </si>
  <si>
    <t>井亭村1、2组</t>
  </si>
  <si>
    <t>井亭村3组</t>
  </si>
  <si>
    <t>井亭村13、15、16组</t>
  </si>
  <si>
    <t>井亭村为群6组</t>
  </si>
  <si>
    <t>井亭村7、9、14组</t>
  </si>
  <si>
    <t>填表日期：2020.7.6</t>
  </si>
  <si>
    <t>注：新梅：7-12月：45.86+141.2</t>
  </si>
  <si>
    <t>群英：70.36</t>
  </si>
  <si>
    <t>进化：64.87</t>
  </si>
  <si>
    <t>井亭：90.38</t>
  </si>
  <si>
    <t>土地流转过渡期补贴申报表（2020年7-12月）</t>
  </si>
  <si>
    <t>新梅村27组</t>
  </si>
  <si>
    <t>新梅村5-8、10组</t>
  </si>
  <si>
    <t>民生村民主8.10组</t>
  </si>
  <si>
    <t>进化6组</t>
  </si>
  <si>
    <t>井亭为群12组</t>
  </si>
  <si>
    <t>天新新艺2.3.4.5组</t>
  </si>
  <si>
    <t>填表日期：2021.3.11</t>
  </si>
  <si>
    <t>土地流转过渡期补贴申报表（2021年1-6月）</t>
  </si>
  <si>
    <t>2021.6签约</t>
  </si>
  <si>
    <t>2021.3签约37.5亩</t>
  </si>
  <si>
    <t>石路村塔东9、14、15队</t>
  </si>
  <si>
    <t>石路村 2组</t>
  </si>
  <si>
    <t>新民村4、7组</t>
  </si>
  <si>
    <t>填表日期：2021.8.11</t>
  </si>
</sst>
</file>

<file path=xl/styles.xml><?xml version="1.0" encoding="utf-8"?>
<styleSheet xmlns="http://schemas.openxmlformats.org/spreadsheetml/2006/main">
  <numFmts count="8">
    <numFmt numFmtId="44" formatCode="_ &quot;￥&quot;* #,##0.00_ ;_ &quot;￥&quot;* \-#,##0.00_ ;_ &quot;￥&quot;* &quot;-&quot;??_ ;_ @_ "/>
    <numFmt numFmtId="176" formatCode="0.0_ "/>
    <numFmt numFmtId="177" formatCode="0.00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8" formatCode="0_ "/>
    <numFmt numFmtId="179" formatCode="0_);[Red]\(0\)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  <scheme val="minor"/>
    </font>
    <font>
      <sz val="11"/>
      <name val="宋体"/>
      <charset val="134"/>
    </font>
    <font>
      <sz val="11"/>
      <color rgb="FFFF0000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rgb="FFFF0000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5" fillId="22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4" borderId="12" applyNumberFormat="0" applyFon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9" fillId="13" borderId="11" applyNumberFormat="0" applyAlignment="0" applyProtection="0">
      <alignment vertical="center"/>
    </xf>
    <xf numFmtId="0" fontId="26" fillId="13" borderId="15" applyNumberFormat="0" applyAlignment="0" applyProtection="0">
      <alignment vertical="center"/>
    </xf>
    <xf numFmtId="0" fontId="11" fillId="4" borderId="9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</cellStyleXfs>
  <cellXfs count="10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177" fontId="1" fillId="0" borderId="0" xfId="0" applyNumberFormat="1" applyFont="1">
      <alignment vertical="center"/>
    </xf>
    <xf numFmtId="176" fontId="1" fillId="0" borderId="0" xfId="0" applyNumberFormat="1" applyFont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177" fontId="1" fillId="0" borderId="1" xfId="0" applyNumberFormat="1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 wrapText="1"/>
    </xf>
    <xf numFmtId="176" fontId="1" fillId="0" borderId="2" xfId="0" applyNumberFormat="1" applyFont="1" applyBorder="1" applyAlignment="1">
      <alignment horizontal="center" vertical="center"/>
    </xf>
    <xf numFmtId="177" fontId="1" fillId="0" borderId="1" xfId="0" applyNumberFormat="1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176" fontId="1" fillId="0" borderId="3" xfId="0" applyNumberFormat="1" applyFont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vertical="center" wrapText="1"/>
    </xf>
    <xf numFmtId="177" fontId="1" fillId="0" borderId="1" xfId="0" applyNumberFormat="1" applyFont="1" applyFill="1" applyBorder="1" applyAlignment="1">
      <alignment horizontal="left" vertical="center"/>
    </xf>
    <xf numFmtId="14" fontId="1" fillId="0" borderId="1" xfId="0" applyNumberFormat="1" applyFont="1" applyFill="1" applyBorder="1" applyAlignment="1">
      <alignment horizontal="left" vertical="center"/>
    </xf>
    <xf numFmtId="176" fontId="1" fillId="0" borderId="1" xfId="0" applyNumberFormat="1" applyFont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Border="1">
      <alignment vertical="center"/>
    </xf>
    <xf numFmtId="0" fontId="1" fillId="0" borderId="0" xfId="0" applyFont="1" applyBorder="1">
      <alignment vertical="center"/>
    </xf>
    <xf numFmtId="177" fontId="1" fillId="0" borderId="0" xfId="0" applyNumberFormat="1" applyFont="1" applyBorder="1" applyAlignment="1">
      <alignment horizontal="right" vertical="center"/>
    </xf>
    <xf numFmtId="177" fontId="1" fillId="0" borderId="0" xfId="0" applyNumberFormat="1" applyFont="1" applyBorder="1">
      <alignment vertical="center"/>
    </xf>
    <xf numFmtId="0" fontId="1" fillId="0" borderId="0" xfId="0" applyFont="1" applyAlignment="1">
      <alignment horizontal="center" vertical="center"/>
    </xf>
    <xf numFmtId="177" fontId="1" fillId="0" borderId="0" xfId="0" applyNumberFormat="1" applyFont="1" applyFill="1" applyBorder="1" applyAlignment="1">
      <alignment horizontal="left" vertical="center"/>
    </xf>
    <xf numFmtId="0" fontId="1" fillId="0" borderId="0" xfId="0" applyFont="1" applyAlignment="1">
      <alignment vertical="center" wrapText="1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177" fontId="0" fillId="0" borderId="0" xfId="0" applyNumberFormat="1">
      <alignment vertical="center"/>
    </xf>
    <xf numFmtId="176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177" fontId="0" fillId="0" borderId="1" xfId="0" applyNumberFormat="1" applyBorder="1" applyAlignment="1">
      <alignment horizontal="left" vertical="center"/>
    </xf>
    <xf numFmtId="0" fontId="0" fillId="0" borderId="2" xfId="0" applyBorder="1" applyAlignment="1">
      <alignment horizontal="center" vertical="center" wrapText="1"/>
    </xf>
    <xf numFmtId="176" fontId="0" fillId="0" borderId="2" xfId="0" applyNumberFormat="1" applyBorder="1" applyAlignment="1">
      <alignment horizontal="center" vertical="center"/>
    </xf>
    <xf numFmtId="177" fontId="0" fillId="0" borderId="1" xfId="0" applyNumberFormat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176" fontId="0" fillId="0" borderId="3" xfId="0" applyNumberFormat="1" applyBorder="1" applyAlignment="1">
      <alignment horizontal="left" vertical="center"/>
    </xf>
    <xf numFmtId="176" fontId="0" fillId="0" borderId="1" xfId="0" applyNumberFormat="1" applyBorder="1" applyAlignment="1">
      <alignment horizontal="left" vertical="center"/>
    </xf>
    <xf numFmtId="0" fontId="0" fillId="0" borderId="0" xfId="0" applyBorder="1">
      <alignment vertical="center"/>
    </xf>
    <xf numFmtId="177" fontId="0" fillId="0" borderId="0" xfId="0" applyNumberFormat="1" applyBorder="1" applyAlignment="1">
      <alignment horizontal="right" vertical="center"/>
    </xf>
    <xf numFmtId="177" fontId="0" fillId="0" borderId="0" xfId="0" applyNumberFormat="1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left" vertical="center"/>
    </xf>
    <xf numFmtId="177" fontId="0" fillId="0" borderId="0" xfId="0" applyNumberFormat="1" applyAlignment="1">
      <alignment horizontal="right" vertical="center"/>
    </xf>
    <xf numFmtId="176" fontId="0" fillId="0" borderId="0" xfId="0" applyNumberFormat="1">
      <alignment vertical="center"/>
    </xf>
    <xf numFmtId="0" fontId="0" fillId="0" borderId="0" xfId="0" applyAlignment="1">
      <alignment horizontal="left" vertical="center"/>
    </xf>
    <xf numFmtId="178" fontId="0" fillId="0" borderId="0" xfId="0" applyNumberFormat="1">
      <alignment vertical="center"/>
    </xf>
    <xf numFmtId="0" fontId="5" fillId="0" borderId="0" xfId="0" applyFont="1" applyAlignment="1">
      <alignment horizontal="left" vertical="center"/>
    </xf>
    <xf numFmtId="0" fontId="1" fillId="0" borderId="4" xfId="0" applyFont="1" applyFill="1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178" fontId="5" fillId="0" borderId="0" xfId="0" applyNumberFormat="1" applyFont="1" applyAlignment="1">
      <alignment horizontal="center" vertical="center"/>
    </xf>
    <xf numFmtId="178" fontId="0" fillId="0" borderId="1" xfId="0" applyNumberFormat="1" applyBorder="1" applyAlignment="1">
      <alignment horizontal="left" vertical="center"/>
    </xf>
    <xf numFmtId="178" fontId="1" fillId="0" borderId="1" xfId="0" applyNumberFormat="1" applyFont="1" applyBorder="1" applyAlignment="1">
      <alignment horizontal="left" vertical="center"/>
    </xf>
    <xf numFmtId="0" fontId="0" fillId="0" borderId="0" xfId="0" applyAlignment="1">
      <alignment vertical="center" wrapText="1"/>
    </xf>
    <xf numFmtId="179" fontId="0" fillId="0" borderId="0" xfId="0" applyNumberFormat="1">
      <alignment vertical="center"/>
    </xf>
    <xf numFmtId="0" fontId="0" fillId="0" borderId="0" xfId="0" applyAlignment="1">
      <alignment horizontal="right" vertical="center" wrapText="1"/>
    </xf>
    <xf numFmtId="177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78" fontId="0" fillId="0" borderId="1" xfId="0" applyNumberFormat="1" applyBorder="1" applyAlignment="1">
      <alignment horizontal="center" vertical="center" wrapText="1"/>
    </xf>
    <xf numFmtId="178" fontId="0" fillId="0" borderId="2" xfId="0" applyNumberFormat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177" fontId="0" fillId="0" borderId="2" xfId="0" applyNumberFormat="1" applyBorder="1" applyAlignment="1">
      <alignment horizontal="left" vertical="center"/>
    </xf>
    <xf numFmtId="177" fontId="0" fillId="0" borderId="2" xfId="0" applyNumberFormat="1" applyBorder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178" fontId="0" fillId="0" borderId="3" xfId="0" applyNumberFormat="1" applyBorder="1" applyAlignment="1">
      <alignment horizontal="center" vertical="center" wrapText="1"/>
    </xf>
    <xf numFmtId="178" fontId="1" fillId="0" borderId="1" xfId="0" applyNumberFormat="1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0" fillId="0" borderId="1" xfId="0" applyBorder="1">
      <alignment vertical="center"/>
    </xf>
    <xf numFmtId="177" fontId="0" fillId="0" borderId="1" xfId="0" applyNumberFormat="1" applyBorder="1">
      <alignment vertical="center"/>
    </xf>
    <xf numFmtId="0" fontId="0" fillId="0" borderId="0" xfId="0" applyAlignment="1">
      <alignment horizontal="center" vertical="center" wrapText="1"/>
    </xf>
    <xf numFmtId="178" fontId="1" fillId="0" borderId="0" xfId="0" applyNumberFormat="1" applyFont="1">
      <alignment vertical="center"/>
    </xf>
    <xf numFmtId="178" fontId="4" fillId="0" borderId="0" xfId="0" applyNumberFormat="1" applyFont="1">
      <alignment vertical="center"/>
    </xf>
    <xf numFmtId="0" fontId="5" fillId="0" borderId="0" xfId="0" applyFont="1" applyAlignment="1">
      <alignment horizontal="center" vertical="center" wrapText="1"/>
    </xf>
    <xf numFmtId="179" fontId="0" fillId="0" borderId="1" xfId="0" applyNumberFormat="1" applyBorder="1" applyAlignment="1">
      <alignment horizontal="center" vertical="center" wrapText="1"/>
    </xf>
    <xf numFmtId="179" fontId="0" fillId="0" borderId="2" xfId="0" applyNumberFormat="1" applyBorder="1" applyAlignment="1">
      <alignment horizontal="center" vertical="center" wrapText="1"/>
    </xf>
    <xf numFmtId="179" fontId="0" fillId="0" borderId="0" xfId="0" applyNumberFormat="1" applyAlignment="1">
      <alignment vertical="center" wrapText="1"/>
    </xf>
    <xf numFmtId="178" fontId="0" fillId="0" borderId="6" xfId="0" applyNumberFormat="1" applyBorder="1" applyAlignment="1">
      <alignment vertical="center" wrapText="1"/>
    </xf>
    <xf numFmtId="179" fontId="0" fillId="0" borderId="3" xfId="0" applyNumberFormat="1" applyBorder="1" applyAlignment="1">
      <alignment vertical="center" wrapText="1"/>
    </xf>
    <xf numFmtId="179" fontId="0" fillId="0" borderId="3" xfId="0" applyNumberFormat="1" applyBorder="1" applyAlignment="1">
      <alignment horizontal="center" vertical="center" wrapText="1"/>
    </xf>
    <xf numFmtId="178" fontId="0" fillId="0" borderId="1" xfId="0" applyNumberFormat="1" applyBorder="1">
      <alignment vertical="center"/>
    </xf>
    <xf numFmtId="177" fontId="5" fillId="0" borderId="0" xfId="0" applyNumberFormat="1" applyFont="1" applyAlignment="1">
      <alignment horizontal="center" vertical="center"/>
    </xf>
    <xf numFmtId="0" fontId="4" fillId="0" borderId="3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vertical="center" wrapText="1"/>
    </xf>
    <xf numFmtId="177" fontId="4" fillId="0" borderId="1" xfId="0" applyNumberFormat="1" applyFont="1" applyFill="1" applyBorder="1" applyAlignment="1">
      <alignment horizontal="left" vertical="center"/>
    </xf>
    <xf numFmtId="14" fontId="4" fillId="0" borderId="1" xfId="0" applyNumberFormat="1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0" fillId="0" borderId="0" xfId="0" applyAlignment="1">
      <alignment horizontal="left" vertical="center" wrapText="1"/>
    </xf>
    <xf numFmtId="176" fontId="5" fillId="0" borderId="0" xfId="0" applyNumberFormat="1" applyFont="1" applyAlignment="1">
      <alignment horizontal="center" vertical="center"/>
    </xf>
    <xf numFmtId="176" fontId="4" fillId="0" borderId="1" xfId="0" applyNumberFormat="1" applyFont="1" applyBorder="1" applyAlignment="1">
      <alignment horizontal="left" vertical="center"/>
    </xf>
    <xf numFmtId="176" fontId="0" fillId="0" borderId="1" xfId="0" applyNumberFormat="1" applyBorder="1">
      <alignment vertical="center"/>
    </xf>
    <xf numFmtId="0" fontId="4" fillId="0" borderId="1" xfId="0" applyFont="1" applyBorder="1">
      <alignment vertical="center"/>
    </xf>
    <xf numFmtId="0" fontId="1" fillId="0" borderId="7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7" fillId="0" borderId="1" xfId="0" applyNumberFormat="1" applyFont="1" applyFill="1" applyBorder="1" applyAlignment="1" applyProtection="1">
      <alignment horizontal="center" vertical="center"/>
    </xf>
    <xf numFmtId="0" fontId="8" fillId="0" borderId="1" xfId="0" applyNumberFormat="1" applyFont="1" applyFill="1" applyBorder="1" applyAlignment="1" applyProtection="1">
      <alignment horizontal="center" vertical="center"/>
    </xf>
    <xf numFmtId="0" fontId="9" fillId="0" borderId="8" xfId="0" applyFont="1" applyBorder="1" applyAlignment="1">
      <alignment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"/>
  <sheetViews>
    <sheetView workbookViewId="0">
      <selection activeCell="A10" sqref="$A10:$XFD12"/>
    </sheetView>
  </sheetViews>
  <sheetFormatPr defaultColWidth="9" defaultRowHeight="13.5"/>
  <cols>
    <col min="1" max="1" width="4.375" customWidth="1"/>
    <col min="2" max="2" width="25.5" customWidth="1"/>
    <col min="4" max="4" width="13.375" customWidth="1"/>
    <col min="5" max="5" width="17.875" customWidth="1"/>
    <col min="6" max="6" width="17.625" customWidth="1"/>
    <col min="7" max="7" width="6.625" customWidth="1"/>
    <col min="8" max="8" width="9" customWidth="1"/>
    <col min="9" max="9" width="9.375"/>
    <col min="10" max="10" width="9.875" customWidth="1"/>
    <col min="11" max="11" width="11" customWidth="1"/>
  </cols>
  <sheetData>
    <row r="1" ht="41.25" customHeight="1" spans="1:11">
      <c r="A1" s="31" t="s">
        <v>0</v>
      </c>
      <c r="B1" s="31"/>
      <c r="C1" s="31"/>
      <c r="D1" s="31"/>
      <c r="E1" s="31"/>
      <c r="F1" s="31"/>
      <c r="G1" s="31"/>
      <c r="H1" s="31"/>
      <c r="I1" s="31"/>
      <c r="J1" s="31"/>
      <c r="K1" s="31"/>
    </row>
    <row r="2" ht="24" customHeight="1" spans="1:11">
      <c r="A2" t="s">
        <v>1</v>
      </c>
      <c r="J2" s="46" t="s">
        <v>2</v>
      </c>
      <c r="K2" s="46"/>
    </row>
    <row r="3" ht="25.5" customHeight="1" spans="1:12">
      <c r="A3" s="34" t="s">
        <v>3</v>
      </c>
      <c r="B3" s="35" t="s">
        <v>4</v>
      </c>
      <c r="C3" s="34" t="s">
        <v>5</v>
      </c>
      <c r="D3" s="34"/>
      <c r="E3" s="35" t="s">
        <v>6</v>
      </c>
      <c r="F3" s="35" t="s">
        <v>7</v>
      </c>
      <c r="G3" s="34" t="s">
        <v>8</v>
      </c>
      <c r="H3" s="34"/>
      <c r="I3" s="34" t="s">
        <v>9</v>
      </c>
      <c r="J3" s="34"/>
      <c r="K3" s="34"/>
      <c r="L3" s="54"/>
    </row>
    <row r="4" ht="25.5" customHeight="1" spans="1:12">
      <c r="A4" s="34"/>
      <c r="B4" s="35"/>
      <c r="C4" s="34" t="s">
        <v>10</v>
      </c>
      <c r="D4" s="34" t="s">
        <v>11</v>
      </c>
      <c r="E4" s="35"/>
      <c r="F4" s="35"/>
      <c r="G4" s="34" t="s">
        <v>10</v>
      </c>
      <c r="H4" s="34" t="s">
        <v>12</v>
      </c>
      <c r="I4" s="34" t="s">
        <v>10</v>
      </c>
      <c r="J4" s="34" t="s">
        <v>13</v>
      </c>
      <c r="K4" s="34" t="s">
        <v>14</v>
      </c>
      <c r="L4" s="54"/>
    </row>
    <row r="5" customFormat="1" ht="22" customHeight="1" spans="1:11">
      <c r="A5" s="13">
        <v>1</v>
      </c>
      <c r="B5" s="14" t="s">
        <v>15</v>
      </c>
      <c r="C5" s="22">
        <v>513.4</v>
      </c>
      <c r="D5" s="22">
        <v>461.048</v>
      </c>
      <c r="E5" s="16">
        <v>42917</v>
      </c>
      <c r="F5" s="16">
        <v>43465</v>
      </c>
      <c r="G5" s="34">
        <v>9</v>
      </c>
      <c r="H5" s="34">
        <v>3</v>
      </c>
      <c r="I5" s="5">
        <f t="shared" ref="I5:I13" si="0">J5+K5</f>
        <v>172893</v>
      </c>
      <c r="J5" s="5">
        <f t="shared" ref="J5:J13" si="1">H5*D5*500/12</f>
        <v>57631</v>
      </c>
      <c r="K5" s="34">
        <f>(G5-H5)*500*D5/12</f>
        <v>115262</v>
      </c>
    </row>
    <row r="6" s="1" customFormat="1" ht="25.5" customHeight="1" spans="1:11">
      <c r="A6" s="22">
        <v>2</v>
      </c>
      <c r="B6" s="22" t="s">
        <v>16</v>
      </c>
      <c r="C6" s="22">
        <v>232.83</v>
      </c>
      <c r="D6" s="22">
        <v>232.83</v>
      </c>
      <c r="E6" s="16">
        <v>42917</v>
      </c>
      <c r="F6" s="16">
        <v>43465</v>
      </c>
      <c r="G6" s="5">
        <v>9</v>
      </c>
      <c r="H6" s="5">
        <v>3</v>
      </c>
      <c r="I6" s="5">
        <f t="shared" si="0"/>
        <v>87311.25</v>
      </c>
      <c r="J6" s="5">
        <f t="shared" si="1"/>
        <v>29103.75</v>
      </c>
      <c r="K6" s="34">
        <f>(G6-H6)*500*D6/12</f>
        <v>58207.5</v>
      </c>
    </row>
    <row r="7" s="1" customFormat="1" ht="25.5" customHeight="1" spans="1:11">
      <c r="A7" s="34">
        <v>3</v>
      </c>
      <c r="B7" s="22" t="s">
        <v>17</v>
      </c>
      <c r="C7" s="22">
        <v>121.77</v>
      </c>
      <c r="D7" s="22">
        <v>121.77</v>
      </c>
      <c r="E7" s="16">
        <v>42917</v>
      </c>
      <c r="F7" s="16">
        <v>43465</v>
      </c>
      <c r="G7" s="5">
        <v>9</v>
      </c>
      <c r="H7" s="5">
        <v>3</v>
      </c>
      <c r="I7" s="5">
        <f t="shared" si="0"/>
        <v>45663.75</v>
      </c>
      <c r="J7" s="5">
        <f t="shared" si="1"/>
        <v>15221.25</v>
      </c>
      <c r="K7" s="34">
        <f t="shared" ref="K7:K12" si="2">(G7-H7)*500*D7/12</f>
        <v>30442.5</v>
      </c>
    </row>
    <row r="8" s="1" customFormat="1" ht="25.5" customHeight="1" spans="1:11">
      <c r="A8" s="22">
        <v>4</v>
      </c>
      <c r="B8" s="19" t="s">
        <v>18</v>
      </c>
      <c r="C8" s="22">
        <v>200.16</v>
      </c>
      <c r="D8" s="22">
        <v>200.16</v>
      </c>
      <c r="E8" s="16">
        <v>42917</v>
      </c>
      <c r="F8" s="16">
        <v>43465</v>
      </c>
      <c r="G8" s="5">
        <v>9</v>
      </c>
      <c r="H8" s="5">
        <v>3</v>
      </c>
      <c r="I8" s="5">
        <f t="shared" si="0"/>
        <v>75060</v>
      </c>
      <c r="J8" s="5">
        <f t="shared" si="1"/>
        <v>25020</v>
      </c>
      <c r="K8" s="34">
        <f t="shared" si="2"/>
        <v>50040</v>
      </c>
    </row>
    <row r="9" s="1" customFormat="1" ht="25.5" customHeight="1" spans="1:11">
      <c r="A9" s="34">
        <v>5</v>
      </c>
      <c r="B9" s="19" t="s">
        <v>19</v>
      </c>
      <c r="C9" s="22">
        <v>117.09</v>
      </c>
      <c r="D9" s="22">
        <v>117.09</v>
      </c>
      <c r="E9" s="16">
        <v>42917</v>
      </c>
      <c r="F9" s="16">
        <v>43465</v>
      </c>
      <c r="G9" s="5">
        <v>9</v>
      </c>
      <c r="H9" s="5">
        <v>3</v>
      </c>
      <c r="I9" s="5">
        <f t="shared" si="0"/>
        <v>43908.75</v>
      </c>
      <c r="J9" s="5">
        <f t="shared" si="1"/>
        <v>14636.25</v>
      </c>
      <c r="K9" s="34">
        <f t="shared" si="2"/>
        <v>29272.5</v>
      </c>
    </row>
    <row r="10" s="1" customFormat="1" ht="25.5" customHeight="1" spans="1:11">
      <c r="A10" s="22">
        <v>6</v>
      </c>
      <c r="B10" s="22" t="s">
        <v>20</v>
      </c>
      <c r="C10" s="22">
        <v>96.32</v>
      </c>
      <c r="D10" s="22">
        <v>96.32</v>
      </c>
      <c r="E10" s="16">
        <v>42917</v>
      </c>
      <c r="F10" s="16">
        <v>43465</v>
      </c>
      <c r="G10" s="5">
        <v>6</v>
      </c>
      <c r="H10" s="5">
        <v>3</v>
      </c>
      <c r="I10" s="5">
        <f t="shared" si="0"/>
        <v>24080</v>
      </c>
      <c r="J10" s="5">
        <f t="shared" si="1"/>
        <v>12040</v>
      </c>
      <c r="K10" s="34">
        <f t="shared" si="2"/>
        <v>12040</v>
      </c>
    </row>
    <row r="11" s="1" customFormat="1" ht="25.5" customHeight="1" spans="1:11">
      <c r="A11" s="34">
        <v>7</v>
      </c>
      <c r="B11" s="22" t="s">
        <v>21</v>
      </c>
      <c r="C11" s="22">
        <v>90.36</v>
      </c>
      <c r="D11" s="22">
        <v>71.96</v>
      </c>
      <c r="E11" s="16">
        <v>42917</v>
      </c>
      <c r="F11" s="16">
        <v>43465</v>
      </c>
      <c r="G11" s="5">
        <v>6</v>
      </c>
      <c r="H11" s="5">
        <v>3</v>
      </c>
      <c r="I11" s="5">
        <f t="shared" si="0"/>
        <v>17990</v>
      </c>
      <c r="J11" s="5">
        <f t="shared" si="1"/>
        <v>8995</v>
      </c>
      <c r="K11" s="34">
        <f t="shared" si="2"/>
        <v>8995</v>
      </c>
    </row>
    <row r="12" s="1" customFormat="1" ht="25.5" customHeight="1" spans="1:11">
      <c r="A12" s="22">
        <v>8</v>
      </c>
      <c r="B12" s="22" t="s">
        <v>22</v>
      </c>
      <c r="C12" s="22">
        <v>309.8</v>
      </c>
      <c r="D12" s="22">
        <v>236.1</v>
      </c>
      <c r="E12" s="16">
        <v>42917</v>
      </c>
      <c r="F12" s="16">
        <v>43465</v>
      </c>
      <c r="G12" s="5">
        <v>6</v>
      </c>
      <c r="H12" s="5">
        <v>3</v>
      </c>
      <c r="I12" s="5">
        <f t="shared" si="0"/>
        <v>59025</v>
      </c>
      <c r="J12" s="5">
        <f t="shared" si="1"/>
        <v>29512.5</v>
      </c>
      <c r="K12" s="34">
        <f t="shared" si="2"/>
        <v>29512.5</v>
      </c>
    </row>
    <row r="13" s="1" customFormat="1" ht="25.5" customHeight="1" spans="1:11">
      <c r="A13" s="99" t="s">
        <v>23</v>
      </c>
      <c r="B13" s="100"/>
      <c r="C13" s="5">
        <f>SUM(C5:C12)</f>
        <v>1681.73</v>
      </c>
      <c r="D13" s="5">
        <f>SUM(D5:D12)</f>
        <v>1537.278</v>
      </c>
      <c r="E13" s="5"/>
      <c r="F13" s="5"/>
      <c r="G13" s="5"/>
      <c r="H13" s="5"/>
      <c r="I13" s="5">
        <f t="shared" si="0"/>
        <v>525931.75</v>
      </c>
      <c r="J13" s="5">
        <f>SUM(J5:J12)</f>
        <v>192159.75</v>
      </c>
      <c r="K13" s="5">
        <f>SUM(K5:K12)</f>
        <v>333772</v>
      </c>
    </row>
    <row r="15" spans="2:9">
      <c r="B15" t="s">
        <v>24</v>
      </c>
      <c r="E15" s="46" t="s">
        <v>25</v>
      </c>
      <c r="F15" t="s">
        <v>26</v>
      </c>
      <c r="H15" t="s">
        <v>27</v>
      </c>
      <c r="I15" t="s">
        <v>28</v>
      </c>
    </row>
  </sheetData>
  <mergeCells count="11">
    <mergeCell ref="A1:K1"/>
    <mergeCell ref="J2:K2"/>
    <mergeCell ref="C3:D3"/>
    <mergeCell ref="G3:H3"/>
    <mergeCell ref="I3:K3"/>
    <mergeCell ref="A13:B13"/>
    <mergeCell ref="A3:A4"/>
    <mergeCell ref="B3:B4"/>
    <mergeCell ref="E3:E4"/>
    <mergeCell ref="F3:F4"/>
    <mergeCell ref="L3:L4"/>
  </mergeCells>
  <pageMargins left="0.707638888888889" right="0.707638888888889" top="0.747916666666667" bottom="0.747916666666667" header="0.313888888888889" footer="0.313888888888889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8"/>
  <sheetViews>
    <sheetView workbookViewId="0">
      <selection activeCell="I5" sqref="I5"/>
    </sheetView>
  </sheetViews>
  <sheetFormatPr defaultColWidth="9" defaultRowHeight="13.5" outlineLevelCol="5"/>
  <cols>
    <col min="1" max="1" width="4.5" customWidth="1"/>
    <col min="2" max="2" width="15.625" customWidth="1"/>
    <col min="3" max="5" width="14.5" customWidth="1"/>
    <col min="6" max="6" width="17" customWidth="1"/>
  </cols>
  <sheetData>
    <row r="1" ht="48" customHeight="1" spans="1:6">
      <c r="A1" s="31" t="s">
        <v>29</v>
      </c>
      <c r="B1" s="31"/>
      <c r="C1" s="31"/>
      <c r="D1" s="31"/>
      <c r="E1" s="31"/>
      <c r="F1" s="31"/>
    </row>
    <row r="2" ht="21.75" customHeight="1" spans="1:6">
      <c r="A2" s="103" t="s">
        <v>30</v>
      </c>
      <c r="B2" s="103"/>
      <c r="C2" s="103"/>
      <c r="D2" s="104" t="s">
        <v>31</v>
      </c>
      <c r="F2" s="103"/>
    </row>
    <row r="3" ht="23.25" customHeight="1" spans="1:6">
      <c r="A3" s="105" t="s">
        <v>3</v>
      </c>
      <c r="B3" s="105" t="s">
        <v>32</v>
      </c>
      <c r="C3" s="105" t="s">
        <v>33</v>
      </c>
      <c r="D3" s="105"/>
      <c r="E3" s="105"/>
      <c r="F3" s="105" t="s">
        <v>34</v>
      </c>
    </row>
    <row r="4" ht="19.5" customHeight="1" spans="1:6">
      <c r="A4" s="105"/>
      <c r="B4" s="105"/>
      <c r="C4" s="105" t="s">
        <v>23</v>
      </c>
      <c r="D4" s="105" t="s">
        <v>35</v>
      </c>
      <c r="E4" s="105" t="s">
        <v>36</v>
      </c>
      <c r="F4" s="105"/>
    </row>
    <row r="5" ht="20.1" customHeight="1" spans="1:6">
      <c r="A5" s="73"/>
      <c r="B5" s="73"/>
      <c r="C5" s="73"/>
      <c r="D5" s="73"/>
      <c r="E5" s="73"/>
      <c r="F5" s="73"/>
    </row>
    <row r="6" ht="20.1" customHeight="1" spans="1:6">
      <c r="A6" s="73"/>
      <c r="B6" s="73"/>
      <c r="C6" s="73"/>
      <c r="D6" s="73"/>
      <c r="E6" s="73"/>
      <c r="F6" s="73"/>
    </row>
    <row r="7" ht="20.1" customHeight="1" spans="1:6">
      <c r="A7" s="73"/>
      <c r="B7" s="73"/>
      <c r="C7" s="73"/>
      <c r="D7" s="73"/>
      <c r="E7" s="73"/>
      <c r="F7" s="73"/>
    </row>
    <row r="8" ht="20.1" customHeight="1" spans="1:6">
      <c r="A8" s="73"/>
      <c r="B8" s="73"/>
      <c r="C8" s="73"/>
      <c r="D8" s="73"/>
      <c r="E8" s="73"/>
      <c r="F8" s="73"/>
    </row>
    <row r="9" ht="20.1" customHeight="1" spans="1:6">
      <c r="A9" s="73"/>
      <c r="B9" s="73"/>
      <c r="C9" s="73"/>
      <c r="D9" s="73"/>
      <c r="E9" s="73"/>
      <c r="F9" s="73"/>
    </row>
    <row r="10" ht="20.1" customHeight="1" spans="1:6">
      <c r="A10" s="73"/>
      <c r="B10" s="73"/>
      <c r="C10" s="73"/>
      <c r="D10" s="73"/>
      <c r="E10" s="73"/>
      <c r="F10" s="73"/>
    </row>
    <row r="11" ht="20.1" customHeight="1" spans="1:6">
      <c r="A11" s="73"/>
      <c r="B11" s="73"/>
      <c r="C11" s="73"/>
      <c r="D11" s="73"/>
      <c r="E11" s="73"/>
      <c r="F11" s="73"/>
    </row>
    <row r="12" ht="20.1" customHeight="1" spans="1:6">
      <c r="A12" s="73"/>
      <c r="B12" s="73"/>
      <c r="C12" s="73"/>
      <c r="D12" s="73"/>
      <c r="E12" s="73"/>
      <c r="F12" s="73"/>
    </row>
    <row r="13" ht="20.1" customHeight="1" spans="1:6">
      <c r="A13" s="73"/>
      <c r="B13" s="73"/>
      <c r="C13" s="73"/>
      <c r="D13" s="73"/>
      <c r="E13" s="73"/>
      <c r="F13" s="73"/>
    </row>
    <row r="14" ht="20.1" customHeight="1" spans="1:6">
      <c r="A14" s="73"/>
      <c r="B14" s="73"/>
      <c r="C14" s="73"/>
      <c r="D14" s="73"/>
      <c r="E14" s="73"/>
      <c r="F14" s="73"/>
    </row>
    <row r="15" ht="20.1" customHeight="1" spans="1:6">
      <c r="A15" s="73"/>
      <c r="B15" s="73"/>
      <c r="C15" s="73"/>
      <c r="D15" s="73"/>
      <c r="E15" s="73"/>
      <c r="F15" s="73"/>
    </row>
    <row r="16" ht="20.1" customHeight="1" spans="1:6">
      <c r="A16" s="73"/>
      <c r="B16" s="73"/>
      <c r="C16" s="73"/>
      <c r="D16" s="73"/>
      <c r="E16" s="73"/>
      <c r="F16" s="73"/>
    </row>
    <row r="17" ht="20.1" customHeight="1" spans="1:6">
      <c r="A17" s="73"/>
      <c r="B17" s="73"/>
      <c r="C17" s="73"/>
      <c r="D17" s="73"/>
      <c r="E17" s="73"/>
      <c r="F17" s="73"/>
    </row>
    <row r="18" ht="20.1" customHeight="1" spans="1:6">
      <c r="A18" s="73"/>
      <c r="B18" s="73"/>
      <c r="C18" s="73"/>
      <c r="D18" s="73"/>
      <c r="E18" s="73"/>
      <c r="F18" s="73"/>
    </row>
    <row r="19" ht="20.1" customHeight="1" spans="1:6">
      <c r="A19" s="73"/>
      <c r="B19" s="73"/>
      <c r="C19" s="73"/>
      <c r="D19" s="73"/>
      <c r="E19" s="73"/>
      <c r="F19" s="73"/>
    </row>
    <row r="20" ht="20.1" customHeight="1" spans="1:6">
      <c r="A20" s="73"/>
      <c r="B20" s="73"/>
      <c r="C20" s="73"/>
      <c r="D20" s="73"/>
      <c r="E20" s="73"/>
      <c r="F20" s="73"/>
    </row>
    <row r="21" ht="20.1" customHeight="1" spans="1:6">
      <c r="A21" s="73"/>
      <c r="B21" s="73"/>
      <c r="C21" s="73"/>
      <c r="D21" s="73"/>
      <c r="E21" s="73"/>
      <c r="F21" s="73"/>
    </row>
    <row r="22" ht="20.1" customHeight="1" spans="1:6">
      <c r="A22" s="73"/>
      <c r="B22" s="73"/>
      <c r="C22" s="73"/>
      <c r="D22" s="73"/>
      <c r="E22" s="73"/>
      <c r="F22" s="73"/>
    </row>
    <row r="23" ht="20.1" customHeight="1" spans="1:6">
      <c r="A23" s="73"/>
      <c r="B23" s="73"/>
      <c r="C23" s="73"/>
      <c r="D23" s="73"/>
      <c r="E23" s="73"/>
      <c r="F23" s="73"/>
    </row>
    <row r="24" ht="20.1" customHeight="1" spans="1:6">
      <c r="A24" s="73"/>
      <c r="B24" s="73"/>
      <c r="C24" s="73"/>
      <c r="D24" s="73"/>
      <c r="E24" s="73"/>
      <c r="F24" s="73"/>
    </row>
    <row r="25" ht="20.1" customHeight="1" spans="1:6">
      <c r="A25" s="73"/>
      <c r="B25" s="73"/>
      <c r="C25" s="73"/>
      <c r="D25" s="73"/>
      <c r="E25" s="73"/>
      <c r="F25" s="73"/>
    </row>
    <row r="26" ht="20.1" customHeight="1" spans="1:6">
      <c r="A26" s="73"/>
      <c r="B26" s="73"/>
      <c r="C26" s="73"/>
      <c r="D26" s="73"/>
      <c r="E26" s="73"/>
      <c r="F26" s="73"/>
    </row>
    <row r="27" ht="20.1" customHeight="1" spans="1:6">
      <c r="A27" s="73"/>
      <c r="B27" s="73"/>
      <c r="C27" s="73"/>
      <c r="D27" s="73"/>
      <c r="E27" s="73"/>
      <c r="F27" s="73"/>
    </row>
    <row r="28" ht="20.1" customHeight="1" spans="1:6">
      <c r="A28" s="73"/>
      <c r="B28" s="73"/>
      <c r="C28" s="73"/>
      <c r="D28" s="73"/>
      <c r="E28" s="73"/>
      <c r="F28" s="73"/>
    </row>
    <row r="29" ht="20.1" customHeight="1" spans="1:6">
      <c r="A29" s="73"/>
      <c r="B29" s="73"/>
      <c r="C29" s="73"/>
      <c r="D29" s="73"/>
      <c r="E29" s="73"/>
      <c r="F29" s="73"/>
    </row>
    <row r="30" ht="20.1" customHeight="1" spans="1:6">
      <c r="A30" s="73"/>
      <c r="B30" s="73"/>
      <c r="C30" s="73"/>
      <c r="D30" s="73"/>
      <c r="E30" s="73"/>
      <c r="F30" s="73"/>
    </row>
    <row r="31" ht="20.1" customHeight="1" spans="1:6">
      <c r="A31" s="73"/>
      <c r="B31" s="73"/>
      <c r="C31" s="73"/>
      <c r="D31" s="73"/>
      <c r="E31" s="73"/>
      <c r="F31" s="73"/>
    </row>
    <row r="32" ht="20.1" customHeight="1" spans="1:6">
      <c r="A32" s="73"/>
      <c r="B32" s="73"/>
      <c r="C32" s="73"/>
      <c r="D32" s="73"/>
      <c r="E32" s="73"/>
      <c r="F32" s="73"/>
    </row>
    <row r="33" ht="20.1" customHeight="1" spans="1:6">
      <c r="A33" s="106" t="s">
        <v>10</v>
      </c>
      <c r="B33" s="107"/>
      <c r="C33" s="73"/>
      <c r="D33" s="73"/>
      <c r="E33" s="73"/>
      <c r="F33" s="73"/>
    </row>
    <row r="34" ht="20.1" customHeight="1" spans="2:5">
      <c r="B34" t="s">
        <v>37</v>
      </c>
      <c r="C34" s="104" t="s">
        <v>25</v>
      </c>
      <c r="E34" s="104" t="s">
        <v>27</v>
      </c>
    </row>
    <row r="35" ht="20.1" customHeight="1"/>
    <row r="36" ht="20.1" customHeight="1"/>
    <row r="37" ht="20.1" customHeight="1"/>
    <row r="38" ht="20.1" customHeight="1"/>
    <row r="39" ht="20.1" customHeight="1"/>
    <row r="40" ht="20.1" customHeight="1"/>
    <row r="41" ht="20.1" customHeight="1"/>
    <row r="42" ht="20.1" customHeight="1"/>
    <row r="43" ht="20.1" customHeight="1"/>
    <row r="44" ht="20.1" customHeight="1"/>
    <row r="45" ht="20.1" customHeight="1"/>
    <row r="46" ht="20.1" customHeight="1"/>
    <row r="47" ht="20.1" customHeight="1"/>
    <row r="48" ht="20.1" customHeight="1"/>
    <row r="49" ht="20.1" customHeight="1"/>
    <row r="50" ht="20.1" customHeight="1"/>
    <row r="51" ht="20.1" customHeight="1"/>
    <row r="52" ht="20.1" customHeight="1"/>
    <row r="53" ht="20.1" customHeight="1"/>
    <row r="54" ht="20.1" customHeight="1"/>
    <row r="55" ht="20.1" customHeight="1"/>
    <row r="56" ht="20.1" customHeight="1"/>
    <row r="57" ht="20.1" customHeight="1"/>
    <row r="58" ht="20.1" customHeight="1"/>
    <row r="59" ht="20.1" customHeight="1"/>
    <row r="60" ht="20.1" customHeight="1"/>
    <row r="61" ht="20.1" customHeight="1"/>
    <row r="62" ht="20.1" customHeight="1"/>
    <row r="63" ht="20.1" customHeight="1"/>
    <row r="64" ht="20.1" customHeight="1"/>
    <row r="65" ht="20.1" customHeight="1"/>
    <row r="66" ht="20.1" customHeight="1"/>
    <row r="67" ht="20.1" customHeight="1"/>
    <row r="68" ht="20.1" customHeight="1"/>
    <row r="69" ht="20.1" customHeight="1"/>
    <row r="70" ht="20.1" customHeight="1"/>
    <row r="71" ht="20.1" customHeight="1"/>
    <row r="72" ht="20.1" customHeight="1"/>
    <row r="73" ht="20.1" customHeight="1"/>
    <row r="74" ht="20.1" customHeight="1"/>
    <row r="75" ht="20.1" customHeight="1"/>
    <row r="76" ht="20.1" customHeight="1"/>
    <row r="77" ht="20.1" customHeight="1"/>
    <row r="78" ht="20.1" customHeight="1"/>
    <row r="79" ht="20.1" customHeight="1"/>
    <row r="80" ht="20.1" customHeight="1"/>
    <row r="81" ht="20.1" customHeight="1"/>
    <row r="82" ht="20.1" customHeight="1"/>
    <row r="83" ht="20.1" customHeight="1"/>
    <row r="84" ht="20.1" customHeight="1"/>
    <row r="85" ht="20.1" customHeight="1"/>
    <row r="86" ht="20.1" customHeight="1"/>
    <row r="87" ht="20.1" customHeight="1"/>
    <row r="88" ht="20.1" customHeight="1"/>
  </sheetData>
  <mergeCells count="6">
    <mergeCell ref="A1:F1"/>
    <mergeCell ref="C3:E3"/>
    <mergeCell ref="A33:B33"/>
    <mergeCell ref="A3:A4"/>
    <mergeCell ref="B3:B4"/>
    <mergeCell ref="F3:F4"/>
  </mergeCells>
  <printOptions horizontalCentered="1"/>
  <pageMargins left="0.707638888888889" right="0.707638888888889" top="0.747916666666667" bottom="0.747916666666667" header="0.313888888888889" footer="0.313888888888889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4"/>
  <sheetViews>
    <sheetView workbookViewId="0">
      <selection activeCell="A1" sqref="$A1:$XFD1048576"/>
    </sheetView>
  </sheetViews>
  <sheetFormatPr defaultColWidth="9" defaultRowHeight="13.5"/>
  <cols>
    <col min="1" max="1" width="4.375" customWidth="1"/>
    <col min="2" max="2" width="25.5" customWidth="1"/>
    <col min="4" max="4" width="11.25" customWidth="1"/>
    <col min="5" max="5" width="15.5" customWidth="1"/>
    <col min="6" max="6" width="15" customWidth="1"/>
    <col min="7" max="7" width="6.625" customWidth="1"/>
    <col min="8" max="8" width="7" customWidth="1"/>
    <col min="9" max="9" width="11.375" customWidth="1"/>
    <col min="10" max="10" width="9.875" customWidth="1"/>
    <col min="11" max="11" width="11" customWidth="1"/>
  </cols>
  <sheetData>
    <row r="1" ht="41.25" customHeight="1" spans="1:11">
      <c r="A1" s="31" t="s">
        <v>38</v>
      </c>
      <c r="B1" s="31"/>
      <c r="C1" s="31"/>
      <c r="D1" s="31"/>
      <c r="E1" s="31"/>
      <c r="F1" s="31"/>
      <c r="G1" s="31"/>
      <c r="H1" s="31"/>
      <c r="I1" s="31"/>
      <c r="J1" s="31"/>
      <c r="K1" s="31"/>
    </row>
    <row r="2" ht="24" customHeight="1" spans="1:11">
      <c r="A2" t="s">
        <v>1</v>
      </c>
      <c r="J2" s="46" t="s">
        <v>2</v>
      </c>
      <c r="K2" s="46"/>
    </row>
    <row r="3" ht="25.5" customHeight="1" spans="1:12">
      <c r="A3" s="34" t="s">
        <v>3</v>
      </c>
      <c r="B3" s="35" t="s">
        <v>4</v>
      </c>
      <c r="C3" s="34" t="s">
        <v>5</v>
      </c>
      <c r="D3" s="34"/>
      <c r="E3" s="35" t="s">
        <v>6</v>
      </c>
      <c r="F3" s="35" t="s">
        <v>7</v>
      </c>
      <c r="G3" s="34" t="s">
        <v>8</v>
      </c>
      <c r="H3" s="34"/>
      <c r="I3" s="34" t="s">
        <v>9</v>
      </c>
      <c r="J3" s="34"/>
      <c r="K3" s="34"/>
      <c r="L3" s="54"/>
    </row>
    <row r="4" ht="33" customHeight="1" spans="1:12">
      <c r="A4" s="34"/>
      <c r="B4" s="35"/>
      <c r="C4" s="34" t="s">
        <v>10</v>
      </c>
      <c r="D4" s="35" t="s">
        <v>11</v>
      </c>
      <c r="E4" s="35"/>
      <c r="F4" s="35"/>
      <c r="G4" s="34" t="s">
        <v>10</v>
      </c>
      <c r="H4" s="35" t="s">
        <v>12</v>
      </c>
      <c r="I4" s="34" t="s">
        <v>10</v>
      </c>
      <c r="J4" s="34" t="s">
        <v>13</v>
      </c>
      <c r="K4" s="34" t="s">
        <v>14</v>
      </c>
      <c r="L4" s="54"/>
    </row>
    <row r="5" customFormat="1" ht="22" customHeight="1" spans="1:13">
      <c r="A5" s="13">
        <v>1</v>
      </c>
      <c r="B5" s="14" t="s">
        <v>15</v>
      </c>
      <c r="C5" s="22">
        <v>513.4</v>
      </c>
      <c r="D5" s="22">
        <v>461.048</v>
      </c>
      <c r="E5" s="16">
        <v>42917</v>
      </c>
      <c r="F5" s="16">
        <v>43465</v>
      </c>
      <c r="G5" s="34">
        <v>15</v>
      </c>
      <c r="H5" s="34">
        <v>9</v>
      </c>
      <c r="I5" s="5">
        <f>J5+K5</f>
        <v>288155</v>
      </c>
      <c r="J5" s="5">
        <f>H5*D5*500/12</f>
        <v>172893</v>
      </c>
      <c r="K5" s="34">
        <f>(G5-H5)*500*D5/12</f>
        <v>115262</v>
      </c>
      <c r="M5" s="101">
        <v>461.048</v>
      </c>
    </row>
    <row r="6" s="1" customFormat="1" ht="25.5" customHeight="1" spans="1:13">
      <c r="A6" s="13">
        <v>2</v>
      </c>
      <c r="B6" s="22" t="s">
        <v>16</v>
      </c>
      <c r="C6" s="22">
        <v>232.83</v>
      </c>
      <c r="D6" s="22">
        <v>232.83</v>
      </c>
      <c r="E6" s="16">
        <v>42917</v>
      </c>
      <c r="F6" s="16">
        <v>43465</v>
      </c>
      <c r="G6" s="34">
        <v>15</v>
      </c>
      <c r="H6" s="5">
        <v>9</v>
      </c>
      <c r="I6" s="5">
        <f>J6+K6</f>
        <v>145518.75</v>
      </c>
      <c r="J6" s="5">
        <f>H6*D6*500/12</f>
        <v>87311.25</v>
      </c>
      <c r="K6" s="34">
        <f>(G6-H6)*500*D6/12</f>
        <v>58207.5</v>
      </c>
      <c r="M6" s="101">
        <v>232.83</v>
      </c>
    </row>
    <row r="7" s="1" customFormat="1" ht="25.5" customHeight="1" spans="1:13">
      <c r="A7" s="13">
        <v>3</v>
      </c>
      <c r="B7" s="22" t="s">
        <v>17</v>
      </c>
      <c r="C7" s="22">
        <v>121.77</v>
      </c>
      <c r="D7" s="22">
        <v>121.77</v>
      </c>
      <c r="E7" s="16">
        <v>42917</v>
      </c>
      <c r="F7" s="16">
        <v>43465</v>
      </c>
      <c r="G7" s="34">
        <v>15</v>
      </c>
      <c r="H7" s="5">
        <v>9</v>
      </c>
      <c r="I7" s="5">
        <f>J7+K7</f>
        <v>76106.25</v>
      </c>
      <c r="J7" s="5">
        <f>H7*D7*500/12</f>
        <v>45663.75</v>
      </c>
      <c r="K7" s="34">
        <f>(G7-H7)*500*D7/12</f>
        <v>30442.5</v>
      </c>
      <c r="M7" s="101">
        <v>121.77</v>
      </c>
    </row>
    <row r="8" s="1" customFormat="1" ht="25.5" customHeight="1" spans="1:13">
      <c r="A8" s="13">
        <v>4</v>
      </c>
      <c r="B8" s="19" t="s">
        <v>18</v>
      </c>
      <c r="C8" s="22">
        <v>200.16</v>
      </c>
      <c r="D8" s="22">
        <v>200.16</v>
      </c>
      <c r="E8" s="16">
        <v>42917</v>
      </c>
      <c r="F8" s="16">
        <v>43465</v>
      </c>
      <c r="G8" s="34">
        <v>15</v>
      </c>
      <c r="H8" s="5">
        <v>9</v>
      </c>
      <c r="I8" s="5">
        <f>J8+K8</f>
        <v>125100</v>
      </c>
      <c r="J8" s="5">
        <f>H8*D8*500/12</f>
        <v>75060</v>
      </c>
      <c r="K8" s="34">
        <f>(G8-H8)*500*D8/12</f>
        <v>50040</v>
      </c>
      <c r="M8" s="101">
        <v>200.16</v>
      </c>
    </row>
    <row r="9" s="1" customFormat="1" ht="25.5" customHeight="1" spans="1:13">
      <c r="A9" s="13">
        <v>5</v>
      </c>
      <c r="B9" s="19" t="s">
        <v>19</v>
      </c>
      <c r="C9" s="22">
        <v>117.09</v>
      </c>
      <c r="D9" s="22">
        <v>117.09</v>
      </c>
      <c r="E9" s="16">
        <v>42917</v>
      </c>
      <c r="F9" s="16">
        <v>43465</v>
      </c>
      <c r="G9" s="34">
        <v>15</v>
      </c>
      <c r="H9" s="5">
        <v>9</v>
      </c>
      <c r="I9" s="5">
        <f>J9+K9</f>
        <v>73181.25</v>
      </c>
      <c r="J9" s="5">
        <f>H9*D9*500/12</f>
        <v>43908.75</v>
      </c>
      <c r="K9" s="34">
        <f>(G9-H9)*500*D9/12</f>
        <v>29272.5</v>
      </c>
      <c r="M9" s="101">
        <v>117.09</v>
      </c>
    </row>
    <row r="10" s="1" customFormat="1" ht="25.5" customHeight="1" spans="1:13">
      <c r="A10" s="13">
        <v>6</v>
      </c>
      <c r="B10" s="22" t="s">
        <v>39</v>
      </c>
      <c r="C10" s="22">
        <v>101.41</v>
      </c>
      <c r="D10" s="22">
        <v>93.11</v>
      </c>
      <c r="E10" s="16">
        <v>43282</v>
      </c>
      <c r="F10" s="16">
        <v>47118</v>
      </c>
      <c r="G10" s="5">
        <v>6</v>
      </c>
      <c r="H10" s="5">
        <v>0</v>
      </c>
      <c r="I10" s="5">
        <f t="shared" ref="I10:I21" si="0">J10+K10</f>
        <v>23277.5</v>
      </c>
      <c r="J10" s="5">
        <f t="shared" ref="J10:J20" si="1">H10*D10*500/12</f>
        <v>0</v>
      </c>
      <c r="K10" s="34">
        <f t="shared" ref="K10:K20" si="2">(G10-H10)*500*D10/12</f>
        <v>23277.5</v>
      </c>
      <c r="M10" s="101">
        <v>93.11</v>
      </c>
    </row>
    <row r="11" s="1" customFormat="1" ht="25.5" customHeight="1" spans="1:13">
      <c r="A11" s="13">
        <v>7</v>
      </c>
      <c r="B11" s="53" t="s">
        <v>40</v>
      </c>
      <c r="C11" s="22">
        <v>90.64</v>
      </c>
      <c r="D11" s="22">
        <v>90.64</v>
      </c>
      <c r="E11" s="16">
        <v>43435</v>
      </c>
      <c r="F11" s="16">
        <v>47118</v>
      </c>
      <c r="G11" s="5">
        <v>1</v>
      </c>
      <c r="H11" s="5">
        <v>0</v>
      </c>
      <c r="I11" s="5">
        <f t="shared" si="0"/>
        <v>3776.66666666667</v>
      </c>
      <c r="J11" s="5">
        <f t="shared" si="1"/>
        <v>0</v>
      </c>
      <c r="K11" s="34">
        <f t="shared" si="2"/>
        <v>3776.66666666667</v>
      </c>
      <c r="M11" s="101">
        <v>90.64</v>
      </c>
    </row>
    <row r="12" s="1" customFormat="1" ht="25.5" customHeight="1" spans="1:13">
      <c r="A12" s="13">
        <v>8</v>
      </c>
      <c r="B12" s="53" t="s">
        <v>41</v>
      </c>
      <c r="C12" s="22">
        <v>158.43</v>
      </c>
      <c r="D12" s="22">
        <v>158.43</v>
      </c>
      <c r="E12" s="16">
        <v>43435</v>
      </c>
      <c r="F12" s="16">
        <v>47118</v>
      </c>
      <c r="G12" s="5">
        <v>1</v>
      </c>
      <c r="H12" s="5">
        <v>0</v>
      </c>
      <c r="I12" s="5">
        <f t="shared" si="0"/>
        <v>6601.25</v>
      </c>
      <c r="J12" s="5">
        <f t="shared" si="1"/>
        <v>0</v>
      </c>
      <c r="K12" s="34">
        <f t="shared" si="2"/>
        <v>6601.25</v>
      </c>
      <c r="M12" s="101">
        <v>158.43</v>
      </c>
    </row>
    <row r="13" s="1" customFormat="1" ht="25.5" customHeight="1" spans="1:13">
      <c r="A13" s="13">
        <v>9</v>
      </c>
      <c r="B13" s="53" t="s">
        <v>42</v>
      </c>
      <c r="C13" s="22">
        <v>83.55</v>
      </c>
      <c r="D13" s="22">
        <v>70.05</v>
      </c>
      <c r="E13" s="16">
        <v>43282</v>
      </c>
      <c r="F13" s="16">
        <v>47118</v>
      </c>
      <c r="G13" s="5">
        <v>6</v>
      </c>
      <c r="H13" s="5">
        <v>0</v>
      </c>
      <c r="I13" s="5">
        <f t="shared" si="0"/>
        <v>17512.5</v>
      </c>
      <c r="J13" s="5">
        <f t="shared" si="1"/>
        <v>0</v>
      </c>
      <c r="K13" s="34">
        <f t="shared" si="2"/>
        <v>17512.5</v>
      </c>
      <c r="M13" s="101">
        <v>70.05</v>
      </c>
    </row>
    <row r="14" s="1" customFormat="1" ht="25.5" customHeight="1" spans="1:13">
      <c r="A14" s="13">
        <v>10</v>
      </c>
      <c r="B14" s="53" t="s">
        <v>43</v>
      </c>
      <c r="C14" s="22">
        <v>73.86</v>
      </c>
      <c r="D14" s="22">
        <v>60.76</v>
      </c>
      <c r="E14" s="16">
        <v>43282</v>
      </c>
      <c r="F14" s="16">
        <v>47118</v>
      </c>
      <c r="G14" s="5">
        <v>6</v>
      </c>
      <c r="H14" s="5">
        <v>0</v>
      </c>
      <c r="I14" s="5">
        <f t="shared" si="0"/>
        <v>15190</v>
      </c>
      <c r="J14" s="5">
        <f t="shared" si="1"/>
        <v>0</v>
      </c>
      <c r="K14" s="34">
        <f t="shared" si="2"/>
        <v>15190</v>
      </c>
      <c r="M14" s="101">
        <v>60.76</v>
      </c>
    </row>
    <row r="15" s="1" customFormat="1" ht="25.5" customHeight="1" spans="1:13">
      <c r="A15" s="13">
        <v>11</v>
      </c>
      <c r="B15" s="53" t="s">
        <v>44</v>
      </c>
      <c r="C15" s="22">
        <v>61</v>
      </c>
      <c r="D15" s="22">
        <v>60</v>
      </c>
      <c r="E15" s="16">
        <v>43282</v>
      </c>
      <c r="F15" s="16">
        <v>47118</v>
      </c>
      <c r="G15" s="5">
        <v>6</v>
      </c>
      <c r="H15" s="5">
        <v>0</v>
      </c>
      <c r="I15" s="5">
        <f t="shared" si="0"/>
        <v>15000</v>
      </c>
      <c r="J15" s="5">
        <f t="shared" si="1"/>
        <v>0</v>
      </c>
      <c r="K15" s="34">
        <f t="shared" si="2"/>
        <v>15000</v>
      </c>
      <c r="M15" s="101">
        <v>60</v>
      </c>
    </row>
    <row r="16" s="1" customFormat="1" ht="25.5" customHeight="1" spans="1:13">
      <c r="A16" s="13">
        <v>12</v>
      </c>
      <c r="B16" s="53" t="s">
        <v>45</v>
      </c>
      <c r="C16" s="22">
        <v>355</v>
      </c>
      <c r="D16" s="22">
        <v>318.28</v>
      </c>
      <c r="E16" s="16">
        <v>43405</v>
      </c>
      <c r="F16" s="16">
        <v>47118</v>
      </c>
      <c r="G16" s="5">
        <v>2</v>
      </c>
      <c r="H16" s="5">
        <v>0</v>
      </c>
      <c r="I16" s="5">
        <f t="shared" si="0"/>
        <v>26523.3333333333</v>
      </c>
      <c r="J16" s="5">
        <f t="shared" si="1"/>
        <v>0</v>
      </c>
      <c r="K16" s="34">
        <f t="shared" si="2"/>
        <v>26523.3333333333</v>
      </c>
      <c r="M16" s="101">
        <v>318.28</v>
      </c>
    </row>
    <row r="17" s="1" customFormat="1" ht="25.5" customHeight="1" spans="1:13">
      <c r="A17" s="13">
        <v>13</v>
      </c>
      <c r="B17" s="53" t="s">
        <v>46</v>
      </c>
      <c r="C17" s="22">
        <v>289.54</v>
      </c>
      <c r="D17" s="22">
        <v>239.69</v>
      </c>
      <c r="E17" s="16">
        <v>43405</v>
      </c>
      <c r="F17" s="16">
        <v>47118</v>
      </c>
      <c r="G17" s="5">
        <v>2</v>
      </c>
      <c r="H17" s="5">
        <v>0</v>
      </c>
      <c r="I17" s="5">
        <f t="shared" si="0"/>
        <v>19974.1666666667</v>
      </c>
      <c r="J17" s="5">
        <f t="shared" si="1"/>
        <v>0</v>
      </c>
      <c r="K17" s="34">
        <f t="shared" si="2"/>
        <v>19974.1666666667</v>
      </c>
      <c r="M17" s="101">
        <v>239.69</v>
      </c>
    </row>
    <row r="18" s="1" customFormat="1" ht="25.5" customHeight="1" spans="1:13">
      <c r="A18" s="13">
        <v>14</v>
      </c>
      <c r="B18" s="53" t="s">
        <v>47</v>
      </c>
      <c r="C18" s="22">
        <v>353.425</v>
      </c>
      <c r="D18" s="22">
        <v>303.935</v>
      </c>
      <c r="E18" s="16">
        <v>43405</v>
      </c>
      <c r="F18" s="16">
        <v>47118</v>
      </c>
      <c r="G18" s="5">
        <v>2</v>
      </c>
      <c r="H18" s="5">
        <v>0</v>
      </c>
      <c r="I18" s="5">
        <f t="shared" si="0"/>
        <v>25327.9166666667</v>
      </c>
      <c r="J18" s="5">
        <f t="shared" si="1"/>
        <v>0</v>
      </c>
      <c r="K18" s="34">
        <f t="shared" si="2"/>
        <v>25327.9166666667</v>
      </c>
      <c r="M18" s="101">
        <v>303.935</v>
      </c>
    </row>
    <row r="19" s="1" customFormat="1" ht="25.5" customHeight="1" spans="1:13">
      <c r="A19" s="13">
        <v>15</v>
      </c>
      <c r="B19" s="53" t="s">
        <v>48</v>
      </c>
      <c r="C19" s="22">
        <v>57.9</v>
      </c>
      <c r="D19" s="22">
        <v>52.85</v>
      </c>
      <c r="E19" s="16">
        <v>43282</v>
      </c>
      <c r="F19" s="16">
        <v>47118</v>
      </c>
      <c r="G19" s="5">
        <v>6</v>
      </c>
      <c r="H19" s="5">
        <v>0</v>
      </c>
      <c r="I19" s="5">
        <f t="shared" si="0"/>
        <v>13212.5</v>
      </c>
      <c r="J19" s="5">
        <f t="shared" si="1"/>
        <v>0</v>
      </c>
      <c r="K19" s="34">
        <f t="shared" si="2"/>
        <v>13212.5</v>
      </c>
      <c r="M19" s="101">
        <v>52.85</v>
      </c>
    </row>
    <row r="20" s="30" customFormat="1" ht="25.5" customHeight="1" spans="1:13">
      <c r="A20" s="87">
        <v>16</v>
      </c>
      <c r="B20" s="98" t="s">
        <v>49</v>
      </c>
      <c r="C20" s="91">
        <v>31.15</v>
      </c>
      <c r="D20" s="91">
        <v>31.15</v>
      </c>
      <c r="E20" s="90">
        <v>43282</v>
      </c>
      <c r="F20" s="90">
        <v>47118</v>
      </c>
      <c r="G20" s="91">
        <v>6</v>
      </c>
      <c r="H20" s="91">
        <v>3</v>
      </c>
      <c r="I20" s="91">
        <f t="shared" ref="I20:I28" si="3">J20+K20</f>
        <v>7787.5</v>
      </c>
      <c r="J20" s="91">
        <f t="shared" ref="J20:J27" si="4">H20*D20*500/12</f>
        <v>3893.75</v>
      </c>
      <c r="K20" s="91">
        <f t="shared" ref="K20:K27" si="5">(G20-H20)*500*D20/12</f>
        <v>3893.75</v>
      </c>
      <c r="M20" s="102">
        <v>90.43</v>
      </c>
    </row>
    <row r="21" s="30" customFormat="1" ht="25.5" customHeight="1" spans="1:13">
      <c r="A21" s="87">
        <v>17</v>
      </c>
      <c r="B21" s="98" t="s">
        <v>50</v>
      </c>
      <c r="C21" s="91">
        <v>31.36</v>
      </c>
      <c r="D21" s="91">
        <v>31.36</v>
      </c>
      <c r="E21" s="90">
        <v>43282</v>
      </c>
      <c r="F21" s="90">
        <v>47118</v>
      </c>
      <c r="G21" s="91">
        <v>6</v>
      </c>
      <c r="H21" s="91">
        <v>3</v>
      </c>
      <c r="I21" s="91">
        <f t="shared" si="3"/>
        <v>7840</v>
      </c>
      <c r="J21" s="91">
        <f t="shared" si="4"/>
        <v>3920</v>
      </c>
      <c r="K21" s="91">
        <f t="shared" si="5"/>
        <v>3920</v>
      </c>
      <c r="M21" s="102">
        <v>59.95</v>
      </c>
    </row>
    <row r="22" s="30" customFormat="1" ht="25.5" customHeight="1" spans="1:11">
      <c r="A22" s="87">
        <v>18</v>
      </c>
      <c r="B22" s="98" t="s">
        <v>51</v>
      </c>
      <c r="C22" s="91">
        <v>36.22</v>
      </c>
      <c r="D22" s="91">
        <v>36.22</v>
      </c>
      <c r="E22" s="90">
        <v>43282</v>
      </c>
      <c r="F22" s="90">
        <v>47118</v>
      </c>
      <c r="G22" s="91">
        <v>6</v>
      </c>
      <c r="H22" s="91">
        <v>3</v>
      </c>
      <c r="I22" s="91">
        <f t="shared" si="3"/>
        <v>9055</v>
      </c>
      <c r="J22" s="91">
        <f t="shared" si="4"/>
        <v>4527.5</v>
      </c>
      <c r="K22" s="91">
        <f t="shared" si="5"/>
        <v>4527.5</v>
      </c>
    </row>
    <row r="23" s="30" customFormat="1" ht="25.5" customHeight="1" spans="1:11">
      <c r="A23" s="87">
        <v>19</v>
      </c>
      <c r="B23" s="98" t="s">
        <v>52</v>
      </c>
      <c r="C23" s="91">
        <v>39.3</v>
      </c>
      <c r="D23" s="91">
        <v>39.3</v>
      </c>
      <c r="E23" s="90">
        <v>43282</v>
      </c>
      <c r="F23" s="90">
        <v>47118</v>
      </c>
      <c r="G23" s="91">
        <v>7</v>
      </c>
      <c r="H23" s="91">
        <v>3</v>
      </c>
      <c r="I23" s="91">
        <f t="shared" si="3"/>
        <v>11462.5</v>
      </c>
      <c r="J23" s="91">
        <f t="shared" si="4"/>
        <v>4912.5</v>
      </c>
      <c r="K23" s="91">
        <f t="shared" si="5"/>
        <v>6550</v>
      </c>
    </row>
    <row r="24" s="30" customFormat="1" ht="25.5" customHeight="1" spans="1:11">
      <c r="A24" s="87">
        <v>20</v>
      </c>
      <c r="B24" s="98" t="s">
        <v>53</v>
      </c>
      <c r="C24" s="91">
        <v>59.14</v>
      </c>
      <c r="D24" s="91">
        <v>59.14</v>
      </c>
      <c r="E24" s="90">
        <v>43282</v>
      </c>
      <c r="F24" s="90">
        <v>47118</v>
      </c>
      <c r="G24" s="91">
        <v>8</v>
      </c>
      <c r="H24" s="91">
        <v>3</v>
      </c>
      <c r="I24" s="91">
        <f t="shared" si="3"/>
        <v>19713.3333333333</v>
      </c>
      <c r="J24" s="91">
        <f t="shared" si="4"/>
        <v>7392.5</v>
      </c>
      <c r="K24" s="91">
        <f t="shared" si="5"/>
        <v>12320.8333333333</v>
      </c>
    </row>
    <row r="25" s="1" customFormat="1" ht="25.5" customHeight="1" spans="1:11">
      <c r="A25" s="13">
        <v>21</v>
      </c>
      <c r="B25" s="23" t="s">
        <v>54</v>
      </c>
      <c r="C25" s="5">
        <v>90.43</v>
      </c>
      <c r="D25" s="5">
        <v>90.43</v>
      </c>
      <c r="E25" s="16">
        <v>43282</v>
      </c>
      <c r="F25" s="16">
        <v>47118</v>
      </c>
      <c r="G25" s="91">
        <v>9</v>
      </c>
      <c r="H25" s="5">
        <v>3</v>
      </c>
      <c r="I25" s="5">
        <f t="shared" si="3"/>
        <v>33911.25</v>
      </c>
      <c r="J25" s="5">
        <f t="shared" si="4"/>
        <v>11303.75</v>
      </c>
      <c r="K25" s="5">
        <f t="shared" si="5"/>
        <v>22607.5</v>
      </c>
    </row>
    <row r="26" s="1" customFormat="1" ht="25.5" customHeight="1" spans="1:11">
      <c r="A26" s="13">
        <v>22</v>
      </c>
      <c r="B26" s="23" t="s">
        <v>55</v>
      </c>
      <c r="C26" s="5">
        <v>63.31</v>
      </c>
      <c r="D26" s="5">
        <v>59.95</v>
      </c>
      <c r="E26" s="16">
        <v>43282</v>
      </c>
      <c r="F26" s="16">
        <v>47118</v>
      </c>
      <c r="G26" s="91">
        <v>9</v>
      </c>
      <c r="H26" s="5">
        <v>3</v>
      </c>
      <c r="I26" s="5">
        <f t="shared" si="3"/>
        <v>22481.25</v>
      </c>
      <c r="J26" s="5">
        <f t="shared" si="4"/>
        <v>7493.75</v>
      </c>
      <c r="K26" s="5">
        <f t="shared" si="5"/>
        <v>14987.5</v>
      </c>
    </row>
    <row r="27" s="30" customFormat="1" ht="25.5" customHeight="1" spans="1:11">
      <c r="A27" s="87">
        <v>23</v>
      </c>
      <c r="B27" s="98" t="s">
        <v>56</v>
      </c>
      <c r="C27" s="91">
        <v>28.3</v>
      </c>
      <c r="D27" s="91">
        <v>27.8</v>
      </c>
      <c r="E27" s="90">
        <v>43282</v>
      </c>
      <c r="F27" s="90">
        <v>47118</v>
      </c>
      <c r="G27" s="91">
        <v>6</v>
      </c>
      <c r="H27" s="91">
        <v>3</v>
      </c>
      <c r="I27" s="91">
        <f t="shared" si="3"/>
        <v>6950</v>
      </c>
      <c r="J27" s="91">
        <f t="shared" si="4"/>
        <v>3475</v>
      </c>
      <c r="K27" s="91">
        <f t="shared" si="5"/>
        <v>3475</v>
      </c>
    </row>
    <row r="28" s="1" customFormat="1" ht="25.5" customHeight="1" spans="1:11">
      <c r="A28" s="99" t="s">
        <v>23</v>
      </c>
      <c r="B28" s="100"/>
      <c r="C28" s="5">
        <f>SUM(C5:C10)</f>
        <v>1286.66</v>
      </c>
      <c r="D28" s="5">
        <f>SUM(D5:D10)</f>
        <v>1226.008</v>
      </c>
      <c r="E28" s="5"/>
      <c r="F28" s="5"/>
      <c r="G28" s="5"/>
      <c r="H28" s="5"/>
      <c r="I28" s="5">
        <f t="shared" si="3"/>
        <v>731338.75</v>
      </c>
      <c r="J28" s="5">
        <f>SUM(J5:J10)</f>
        <v>424836.75</v>
      </c>
      <c r="K28" s="5">
        <f>SUM(K5:K10)</f>
        <v>306502</v>
      </c>
    </row>
    <row r="30" customFormat="1" spans="2:10">
      <c r="B30" t="s">
        <v>24</v>
      </c>
      <c r="C30" t="s">
        <v>37</v>
      </c>
      <c r="E30" s="46" t="s">
        <v>25</v>
      </c>
      <c r="F30" t="s">
        <v>26</v>
      </c>
      <c r="H30" s="46" t="s">
        <v>57</v>
      </c>
      <c r="I30" s="46"/>
      <c r="J30" s="46"/>
    </row>
    <row r="32" spans="2:5">
      <c r="B32" s="50" t="s">
        <v>58</v>
      </c>
      <c r="C32" s="50"/>
      <c r="D32" s="50"/>
      <c r="E32" s="50"/>
    </row>
    <row r="34" spans="2:2">
      <c r="B34" t="s">
        <v>59</v>
      </c>
    </row>
  </sheetData>
  <mergeCells count="13">
    <mergeCell ref="A1:K1"/>
    <mergeCell ref="J2:K2"/>
    <mergeCell ref="C3:D3"/>
    <mergeCell ref="G3:H3"/>
    <mergeCell ref="I3:K3"/>
    <mergeCell ref="A28:B28"/>
    <mergeCell ref="H30:J30"/>
    <mergeCell ref="B32:E32"/>
    <mergeCell ref="A3:A4"/>
    <mergeCell ref="B3:B4"/>
    <mergeCell ref="E3:E4"/>
    <mergeCell ref="F3:F4"/>
    <mergeCell ref="L3:L4"/>
  </mergeCells>
  <pageMargins left="0.75" right="0.75" top="1" bottom="1" header="0.511805555555556" footer="0.511805555555556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4"/>
  <sheetViews>
    <sheetView workbookViewId="0">
      <selection activeCell="E32" sqref="E32"/>
    </sheetView>
  </sheetViews>
  <sheetFormatPr defaultColWidth="9" defaultRowHeight="13.5"/>
  <cols>
    <col min="1" max="1" width="4.375" customWidth="1"/>
    <col min="2" max="2" width="25.5" customWidth="1"/>
    <col min="3" max="3" width="9.375"/>
    <col min="4" max="4" width="11.25" customWidth="1"/>
    <col min="5" max="5" width="15.5" customWidth="1"/>
    <col min="6" max="6" width="15" customWidth="1"/>
    <col min="7" max="7" width="6.625" customWidth="1"/>
    <col min="8" max="8" width="7" customWidth="1"/>
    <col min="9" max="9" width="11.375" customWidth="1"/>
    <col min="10" max="10" width="9.875" customWidth="1"/>
    <col min="11" max="11" width="11" customWidth="1"/>
  </cols>
  <sheetData>
    <row r="1" ht="26" customHeight="1" spans="1:11">
      <c r="A1" s="31" t="s">
        <v>38</v>
      </c>
      <c r="B1" s="31"/>
      <c r="C1" s="31"/>
      <c r="D1" s="31"/>
      <c r="E1" s="31"/>
      <c r="F1" s="31"/>
      <c r="G1" s="31"/>
      <c r="H1" s="31"/>
      <c r="I1" s="31"/>
      <c r="J1" s="31"/>
      <c r="K1" s="31"/>
    </row>
    <row r="2" ht="18" customHeight="1" spans="1:11">
      <c r="A2" t="s">
        <v>1</v>
      </c>
      <c r="J2" s="46" t="s">
        <v>2</v>
      </c>
      <c r="K2" s="46"/>
    </row>
    <row r="3" ht="18" customHeight="1" spans="1:12">
      <c r="A3" s="34" t="s">
        <v>3</v>
      </c>
      <c r="B3" s="35" t="s">
        <v>4</v>
      </c>
      <c r="C3" s="34" t="s">
        <v>5</v>
      </c>
      <c r="D3" s="34"/>
      <c r="E3" s="35" t="s">
        <v>6</v>
      </c>
      <c r="F3" s="35" t="s">
        <v>7</v>
      </c>
      <c r="G3" s="34" t="s">
        <v>8</v>
      </c>
      <c r="H3" s="34"/>
      <c r="I3" s="34" t="s">
        <v>9</v>
      </c>
      <c r="J3" s="34"/>
      <c r="K3" s="34"/>
      <c r="L3" s="54"/>
    </row>
    <row r="4" ht="18" customHeight="1" spans="1:12">
      <c r="A4" s="34"/>
      <c r="B4" s="35"/>
      <c r="C4" s="34" t="s">
        <v>10</v>
      </c>
      <c r="D4" s="35" t="s">
        <v>11</v>
      </c>
      <c r="E4" s="35"/>
      <c r="F4" s="35"/>
      <c r="G4" s="34" t="s">
        <v>10</v>
      </c>
      <c r="H4" s="35" t="s">
        <v>12</v>
      </c>
      <c r="I4" s="34" t="s">
        <v>10</v>
      </c>
      <c r="J4" s="34" t="s">
        <v>13</v>
      </c>
      <c r="K4" s="34" t="s">
        <v>14</v>
      </c>
      <c r="L4" s="54"/>
    </row>
    <row r="5" customFormat="1" ht="18" customHeight="1" spans="1:11">
      <c r="A5" s="13">
        <v>1</v>
      </c>
      <c r="B5" s="14" t="s">
        <v>15</v>
      </c>
      <c r="C5" s="22">
        <v>513.4</v>
      </c>
      <c r="D5" s="22">
        <v>461.048</v>
      </c>
      <c r="E5" s="16">
        <v>42917</v>
      </c>
      <c r="F5" s="16">
        <v>43465</v>
      </c>
      <c r="G5" s="34">
        <v>15</v>
      </c>
      <c r="H5" s="34">
        <v>9</v>
      </c>
      <c r="I5" s="5">
        <f t="shared" ref="I5:I28" si="0">J5+K5</f>
        <v>288155</v>
      </c>
      <c r="J5" s="5">
        <f t="shared" ref="J5:J27" si="1">H5*D5*500/12</f>
        <v>172893</v>
      </c>
      <c r="K5" s="34">
        <f t="shared" ref="K5:K27" si="2">(G5-H5)*500*D5/12</f>
        <v>115262</v>
      </c>
    </row>
    <row r="6" s="1" customFormat="1" ht="18" customHeight="1" spans="1:11">
      <c r="A6" s="13">
        <v>2</v>
      </c>
      <c r="B6" s="22" t="s">
        <v>16</v>
      </c>
      <c r="C6" s="22">
        <v>232.83</v>
      </c>
      <c r="D6" s="22">
        <v>232.83</v>
      </c>
      <c r="E6" s="16">
        <v>42917</v>
      </c>
      <c r="F6" s="16">
        <v>43465</v>
      </c>
      <c r="G6" s="34">
        <v>15</v>
      </c>
      <c r="H6" s="5">
        <v>9</v>
      </c>
      <c r="I6" s="5">
        <f t="shared" si="0"/>
        <v>145518.75</v>
      </c>
      <c r="J6" s="5">
        <f t="shared" si="1"/>
        <v>87311.25</v>
      </c>
      <c r="K6" s="34">
        <f t="shared" si="2"/>
        <v>58207.5</v>
      </c>
    </row>
    <row r="7" s="1" customFormat="1" ht="18" customHeight="1" spans="1:11">
      <c r="A7" s="13">
        <v>3</v>
      </c>
      <c r="B7" s="22" t="s">
        <v>17</v>
      </c>
      <c r="C7" s="22">
        <v>121.77</v>
      </c>
      <c r="D7" s="22">
        <v>121.77</v>
      </c>
      <c r="E7" s="16">
        <v>42917</v>
      </c>
      <c r="F7" s="16">
        <v>43465</v>
      </c>
      <c r="G7" s="34">
        <v>15</v>
      </c>
      <c r="H7" s="5">
        <v>9</v>
      </c>
      <c r="I7" s="5">
        <f t="shared" si="0"/>
        <v>76106.25</v>
      </c>
      <c r="J7" s="5">
        <f t="shared" si="1"/>
        <v>45663.75</v>
      </c>
      <c r="K7" s="34">
        <f t="shared" si="2"/>
        <v>30442.5</v>
      </c>
    </row>
    <row r="8" s="1" customFormat="1" ht="18" customHeight="1" spans="1:11">
      <c r="A8" s="13">
        <v>4</v>
      </c>
      <c r="B8" s="19" t="s">
        <v>18</v>
      </c>
      <c r="C8" s="22">
        <v>200.16</v>
      </c>
      <c r="D8" s="22">
        <v>200.16</v>
      </c>
      <c r="E8" s="16">
        <v>42917</v>
      </c>
      <c r="F8" s="16">
        <v>43465</v>
      </c>
      <c r="G8" s="34">
        <v>15</v>
      </c>
      <c r="H8" s="5">
        <v>9</v>
      </c>
      <c r="I8" s="5">
        <f t="shared" si="0"/>
        <v>125100</v>
      </c>
      <c r="J8" s="5">
        <f t="shared" si="1"/>
        <v>75060</v>
      </c>
      <c r="K8" s="34">
        <f t="shared" si="2"/>
        <v>50040</v>
      </c>
    </row>
    <row r="9" s="1" customFormat="1" ht="18" customHeight="1" spans="1:11">
      <c r="A9" s="13">
        <v>5</v>
      </c>
      <c r="B9" s="19" t="s">
        <v>19</v>
      </c>
      <c r="C9" s="22">
        <v>117.09</v>
      </c>
      <c r="D9" s="22">
        <v>117.09</v>
      </c>
      <c r="E9" s="16">
        <v>42917</v>
      </c>
      <c r="F9" s="16">
        <v>43465</v>
      </c>
      <c r="G9" s="34">
        <v>15</v>
      </c>
      <c r="H9" s="5">
        <v>9</v>
      </c>
      <c r="I9" s="5">
        <f t="shared" si="0"/>
        <v>73181.25</v>
      </c>
      <c r="J9" s="5">
        <f t="shared" si="1"/>
        <v>43908.75</v>
      </c>
      <c r="K9" s="34">
        <f t="shared" si="2"/>
        <v>29272.5</v>
      </c>
    </row>
    <row r="10" s="1" customFormat="1" ht="18" customHeight="1" spans="1:11">
      <c r="A10" s="13">
        <v>6</v>
      </c>
      <c r="B10" s="22" t="s">
        <v>39</v>
      </c>
      <c r="C10" s="22">
        <v>101.41</v>
      </c>
      <c r="D10" s="22">
        <v>93.11</v>
      </c>
      <c r="E10" s="16">
        <v>43282</v>
      </c>
      <c r="F10" s="16">
        <v>47118</v>
      </c>
      <c r="G10" s="5">
        <v>6</v>
      </c>
      <c r="H10" s="5">
        <v>0</v>
      </c>
      <c r="I10" s="5">
        <f t="shared" si="0"/>
        <v>23277.5</v>
      </c>
      <c r="J10" s="5">
        <f t="shared" si="1"/>
        <v>0</v>
      </c>
      <c r="K10" s="34">
        <f t="shared" si="2"/>
        <v>23277.5</v>
      </c>
    </row>
    <row r="11" s="1" customFormat="1" ht="18" customHeight="1" spans="1:11">
      <c r="A11" s="13">
        <v>7</v>
      </c>
      <c r="B11" s="53" t="s">
        <v>40</v>
      </c>
      <c r="C11" s="22">
        <v>90.64</v>
      </c>
      <c r="D11" s="22">
        <v>90.64</v>
      </c>
      <c r="E11" s="16">
        <v>43435</v>
      </c>
      <c r="F11" s="16">
        <v>47118</v>
      </c>
      <c r="G11" s="5">
        <v>1</v>
      </c>
      <c r="H11" s="5">
        <v>0</v>
      </c>
      <c r="I11" s="5">
        <f t="shared" si="0"/>
        <v>3776.66666666667</v>
      </c>
      <c r="J11" s="5">
        <f t="shared" si="1"/>
        <v>0</v>
      </c>
      <c r="K11" s="34">
        <f t="shared" si="2"/>
        <v>3776.66666666667</v>
      </c>
    </row>
    <row r="12" s="1" customFormat="1" ht="18" customHeight="1" spans="1:11">
      <c r="A12" s="13">
        <v>8</v>
      </c>
      <c r="B12" s="53" t="s">
        <v>41</v>
      </c>
      <c r="C12" s="22">
        <v>158.43</v>
      </c>
      <c r="D12" s="22">
        <v>158.43</v>
      </c>
      <c r="E12" s="16">
        <v>43435</v>
      </c>
      <c r="F12" s="16">
        <v>47118</v>
      </c>
      <c r="G12" s="5">
        <v>1</v>
      </c>
      <c r="H12" s="5">
        <v>0</v>
      </c>
      <c r="I12" s="5">
        <f t="shared" si="0"/>
        <v>6601.25</v>
      </c>
      <c r="J12" s="5">
        <f t="shared" si="1"/>
        <v>0</v>
      </c>
      <c r="K12" s="34">
        <f t="shared" si="2"/>
        <v>6601.25</v>
      </c>
    </row>
    <row r="13" s="1" customFormat="1" ht="18" customHeight="1" spans="1:11">
      <c r="A13" s="13">
        <v>9</v>
      </c>
      <c r="B13" s="53" t="s">
        <v>42</v>
      </c>
      <c r="C13" s="22">
        <v>83.55</v>
      </c>
      <c r="D13" s="22">
        <v>70.05</v>
      </c>
      <c r="E13" s="16">
        <v>43282</v>
      </c>
      <c r="F13" s="16">
        <v>47118</v>
      </c>
      <c r="G13" s="5">
        <v>6</v>
      </c>
      <c r="H13" s="5">
        <v>0</v>
      </c>
      <c r="I13" s="5">
        <f t="shared" si="0"/>
        <v>17512.5</v>
      </c>
      <c r="J13" s="5">
        <f t="shared" si="1"/>
        <v>0</v>
      </c>
      <c r="K13" s="34">
        <f t="shared" si="2"/>
        <v>17512.5</v>
      </c>
    </row>
    <row r="14" s="1" customFormat="1" ht="18" customHeight="1" spans="1:11">
      <c r="A14" s="13">
        <v>10</v>
      </c>
      <c r="B14" s="53" t="s">
        <v>43</v>
      </c>
      <c r="C14" s="22">
        <v>73.86</v>
      </c>
      <c r="D14" s="22">
        <v>60.76</v>
      </c>
      <c r="E14" s="16">
        <v>43282</v>
      </c>
      <c r="F14" s="16">
        <v>47118</v>
      </c>
      <c r="G14" s="5">
        <v>6</v>
      </c>
      <c r="H14" s="5">
        <v>0</v>
      </c>
      <c r="I14" s="5">
        <f t="shared" si="0"/>
        <v>15190</v>
      </c>
      <c r="J14" s="5">
        <f t="shared" si="1"/>
        <v>0</v>
      </c>
      <c r="K14" s="34">
        <f t="shared" si="2"/>
        <v>15190</v>
      </c>
    </row>
    <row r="15" s="1" customFormat="1" ht="18" customHeight="1" spans="1:11">
      <c r="A15" s="13">
        <v>11</v>
      </c>
      <c r="B15" s="53" t="s">
        <v>44</v>
      </c>
      <c r="C15" s="22">
        <v>61</v>
      </c>
      <c r="D15" s="22">
        <v>60</v>
      </c>
      <c r="E15" s="16">
        <v>43282</v>
      </c>
      <c r="F15" s="16">
        <v>47118</v>
      </c>
      <c r="G15" s="5">
        <v>6</v>
      </c>
      <c r="H15" s="5">
        <v>0</v>
      </c>
      <c r="I15" s="5">
        <f t="shared" si="0"/>
        <v>15000</v>
      </c>
      <c r="J15" s="5">
        <f t="shared" si="1"/>
        <v>0</v>
      </c>
      <c r="K15" s="34">
        <f t="shared" si="2"/>
        <v>15000</v>
      </c>
    </row>
    <row r="16" s="1" customFormat="1" ht="18" customHeight="1" spans="1:11">
      <c r="A16" s="13">
        <v>12</v>
      </c>
      <c r="B16" s="53" t="s">
        <v>45</v>
      </c>
      <c r="C16" s="22">
        <v>355</v>
      </c>
      <c r="D16" s="22">
        <v>318.28</v>
      </c>
      <c r="E16" s="16">
        <v>43405</v>
      </c>
      <c r="F16" s="16">
        <v>47118</v>
      </c>
      <c r="G16" s="5">
        <v>2</v>
      </c>
      <c r="H16" s="5">
        <v>0</v>
      </c>
      <c r="I16" s="5">
        <f t="shared" si="0"/>
        <v>26523.3333333333</v>
      </c>
      <c r="J16" s="5">
        <f t="shared" si="1"/>
        <v>0</v>
      </c>
      <c r="K16" s="34">
        <f t="shared" si="2"/>
        <v>26523.3333333333</v>
      </c>
    </row>
    <row r="17" s="1" customFormat="1" ht="18" customHeight="1" spans="1:11">
      <c r="A17" s="13">
        <v>13</v>
      </c>
      <c r="B17" s="53" t="s">
        <v>46</v>
      </c>
      <c r="C17" s="22">
        <v>289.54</v>
      </c>
      <c r="D17" s="22">
        <v>239.69</v>
      </c>
      <c r="E17" s="16">
        <v>43405</v>
      </c>
      <c r="F17" s="16">
        <v>47118</v>
      </c>
      <c r="G17" s="5">
        <v>2</v>
      </c>
      <c r="H17" s="5">
        <v>0</v>
      </c>
      <c r="I17" s="5">
        <f t="shared" si="0"/>
        <v>19974.1666666667</v>
      </c>
      <c r="J17" s="5">
        <f t="shared" si="1"/>
        <v>0</v>
      </c>
      <c r="K17" s="34">
        <f t="shared" si="2"/>
        <v>19974.1666666667</v>
      </c>
    </row>
    <row r="18" s="1" customFormat="1" ht="18" customHeight="1" spans="1:11">
      <c r="A18" s="13">
        <v>14</v>
      </c>
      <c r="B18" s="53" t="s">
        <v>47</v>
      </c>
      <c r="C18" s="22">
        <v>353.425</v>
      </c>
      <c r="D18" s="22">
        <v>303.935</v>
      </c>
      <c r="E18" s="16">
        <v>43405</v>
      </c>
      <c r="F18" s="16">
        <v>47118</v>
      </c>
      <c r="G18" s="5">
        <v>2</v>
      </c>
      <c r="H18" s="5">
        <v>0</v>
      </c>
      <c r="I18" s="5">
        <f t="shared" si="0"/>
        <v>25327.9166666667</v>
      </c>
      <c r="J18" s="5">
        <f t="shared" si="1"/>
        <v>0</v>
      </c>
      <c r="K18" s="34">
        <f t="shared" si="2"/>
        <v>25327.9166666667</v>
      </c>
    </row>
    <row r="19" s="1" customFormat="1" ht="18" customHeight="1" spans="1:11">
      <c r="A19" s="13">
        <v>15</v>
      </c>
      <c r="B19" s="53" t="s">
        <v>48</v>
      </c>
      <c r="C19" s="22">
        <v>57.9</v>
      </c>
      <c r="D19" s="22">
        <v>52.85</v>
      </c>
      <c r="E19" s="16">
        <v>43282</v>
      </c>
      <c r="F19" s="16">
        <v>47118</v>
      </c>
      <c r="G19" s="5">
        <v>6</v>
      </c>
      <c r="H19" s="5">
        <v>0</v>
      </c>
      <c r="I19" s="5">
        <f t="shared" si="0"/>
        <v>13212.5</v>
      </c>
      <c r="J19" s="5">
        <f t="shared" si="1"/>
        <v>0</v>
      </c>
      <c r="K19" s="34">
        <f t="shared" si="2"/>
        <v>13212.5</v>
      </c>
    </row>
    <row r="20" s="30" customFormat="1" ht="18" customHeight="1" spans="1:11">
      <c r="A20" s="13">
        <v>16</v>
      </c>
      <c r="B20" s="23" t="s">
        <v>54</v>
      </c>
      <c r="C20" s="5">
        <v>90.43</v>
      </c>
      <c r="D20" s="5">
        <v>90.43</v>
      </c>
      <c r="E20" s="16">
        <v>43282</v>
      </c>
      <c r="F20" s="16">
        <v>47118</v>
      </c>
      <c r="G20" s="5">
        <v>6</v>
      </c>
      <c r="H20" s="5">
        <v>0</v>
      </c>
      <c r="I20" s="5">
        <f t="shared" si="0"/>
        <v>22607.5</v>
      </c>
      <c r="J20" s="5">
        <f t="shared" si="1"/>
        <v>0</v>
      </c>
      <c r="K20" s="5">
        <f t="shared" si="2"/>
        <v>22607.5</v>
      </c>
    </row>
    <row r="21" s="30" customFormat="1" ht="18" customHeight="1" spans="1:11">
      <c r="A21" s="13">
        <v>17</v>
      </c>
      <c r="B21" s="23" t="s">
        <v>55</v>
      </c>
      <c r="C21" s="5">
        <v>63.31</v>
      </c>
      <c r="D21" s="5">
        <v>59.95</v>
      </c>
      <c r="E21" s="16">
        <v>43282</v>
      </c>
      <c r="F21" s="16">
        <v>47118</v>
      </c>
      <c r="G21" s="5">
        <v>6</v>
      </c>
      <c r="H21" s="5">
        <v>0</v>
      </c>
      <c r="I21" s="5">
        <f t="shared" si="0"/>
        <v>14987.5</v>
      </c>
      <c r="J21" s="5">
        <f t="shared" si="1"/>
        <v>0</v>
      </c>
      <c r="K21" s="5">
        <f t="shared" si="2"/>
        <v>14987.5</v>
      </c>
    </row>
    <row r="22" s="1" customFormat="1" ht="18" customHeight="1" spans="1:11">
      <c r="A22" s="13"/>
      <c r="B22" s="23" t="s">
        <v>10</v>
      </c>
      <c r="C22" s="5">
        <f>SUM(C5:C21)</f>
        <v>2963.745</v>
      </c>
      <c r="D22" s="5">
        <f t="shared" ref="D22:K22" si="3">SUM(D5:D21)</f>
        <v>2731.023</v>
      </c>
      <c r="E22" s="5"/>
      <c r="F22" s="5"/>
      <c r="G22" s="5"/>
      <c r="H22" s="5"/>
      <c r="I22" s="5">
        <f t="shared" si="3"/>
        <v>912052.083333333</v>
      </c>
      <c r="J22" s="5">
        <f t="shared" si="3"/>
        <v>424836.75</v>
      </c>
      <c r="K22" s="5">
        <f t="shared" si="3"/>
        <v>487215.333333333</v>
      </c>
    </row>
    <row r="23" s="30" customFormat="1" ht="18" customHeight="1" spans="1:11">
      <c r="A23" s="87"/>
      <c r="B23" s="98"/>
      <c r="C23" s="91"/>
      <c r="D23" s="91"/>
      <c r="E23" s="90"/>
      <c r="F23" s="90"/>
      <c r="G23" s="91"/>
      <c r="H23" s="91"/>
      <c r="I23" s="91"/>
      <c r="J23" s="91"/>
      <c r="K23" s="91"/>
    </row>
    <row r="24" customFormat="1" ht="18" customHeight="1" spans="2:10">
      <c r="B24" t="s">
        <v>24</v>
      </c>
      <c r="C24" t="s">
        <v>37</v>
      </c>
      <c r="E24" s="46" t="s">
        <v>25</v>
      </c>
      <c r="F24" t="s">
        <v>26</v>
      </c>
      <c r="H24" s="46" t="s">
        <v>57</v>
      </c>
      <c r="I24" s="46"/>
      <c r="J24" s="46"/>
    </row>
  </sheetData>
  <mergeCells count="11">
    <mergeCell ref="A1:K1"/>
    <mergeCell ref="J2:K2"/>
    <mergeCell ref="C3:D3"/>
    <mergeCell ref="G3:H3"/>
    <mergeCell ref="I3:K3"/>
    <mergeCell ref="H24:J24"/>
    <mergeCell ref="A3:A4"/>
    <mergeCell ref="B3:B4"/>
    <mergeCell ref="E3:E4"/>
    <mergeCell ref="F3:F4"/>
    <mergeCell ref="L3:L4"/>
  </mergeCells>
  <pageMargins left="0.751388888888889" right="0.751388888888889" top="1" bottom="1" header="0.5" footer="0.5"/>
  <pageSetup paperSize="9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7"/>
  <sheetViews>
    <sheetView workbookViewId="0">
      <selection activeCell="M15" sqref="M15"/>
    </sheetView>
  </sheetViews>
  <sheetFormatPr defaultColWidth="9" defaultRowHeight="13.5"/>
  <cols>
    <col min="1" max="1" width="4.375" customWidth="1"/>
    <col min="2" max="2" width="27.125" customWidth="1"/>
    <col min="3" max="3" width="9.375" style="32"/>
    <col min="4" max="4" width="11.25" style="32" customWidth="1"/>
    <col min="5" max="5" width="15.5" customWidth="1"/>
    <col min="6" max="6" width="15" customWidth="1"/>
    <col min="7" max="7" width="6.625" customWidth="1"/>
    <col min="8" max="8" width="7" customWidth="1"/>
    <col min="9" max="9" width="11.375" style="49" customWidth="1"/>
    <col min="10" max="10" width="9.875" style="49" customWidth="1"/>
    <col min="11" max="11" width="11" style="49" customWidth="1"/>
  </cols>
  <sheetData>
    <row r="1" ht="21" customHeight="1" spans="1:11">
      <c r="A1" s="31"/>
      <c r="B1" s="31"/>
      <c r="C1" s="86"/>
      <c r="D1" s="86"/>
      <c r="E1" s="31"/>
      <c r="F1" s="31"/>
      <c r="G1" s="31"/>
      <c r="H1" s="31"/>
      <c r="I1" s="95"/>
      <c r="J1" s="95"/>
      <c r="K1" s="95"/>
    </row>
    <row r="2" ht="12" customHeight="1" spans="1:11">
      <c r="A2" t="s">
        <v>1</v>
      </c>
      <c r="J2" s="33" t="s">
        <v>2</v>
      </c>
      <c r="K2" s="33"/>
    </row>
    <row r="3" ht="24" customHeight="1" spans="1:12">
      <c r="A3" s="34" t="s">
        <v>3</v>
      </c>
      <c r="B3" s="35" t="s">
        <v>4</v>
      </c>
      <c r="C3" s="36" t="s">
        <v>5</v>
      </c>
      <c r="D3" s="36"/>
      <c r="E3" s="35" t="s">
        <v>6</v>
      </c>
      <c r="F3" s="35" t="s">
        <v>7</v>
      </c>
      <c r="G3" s="34" t="s">
        <v>8</v>
      </c>
      <c r="H3" s="34"/>
      <c r="I3" s="42" t="s">
        <v>9</v>
      </c>
      <c r="J3" s="42"/>
      <c r="K3" s="42"/>
      <c r="L3" s="54"/>
    </row>
    <row r="4" ht="27" customHeight="1" spans="1:12">
      <c r="A4" s="34"/>
      <c r="B4" s="35"/>
      <c r="C4" s="36" t="s">
        <v>10</v>
      </c>
      <c r="D4" s="39" t="s">
        <v>11</v>
      </c>
      <c r="E4" s="35"/>
      <c r="F4" s="35"/>
      <c r="G4" s="34" t="s">
        <v>10</v>
      </c>
      <c r="H4" s="35" t="s">
        <v>12</v>
      </c>
      <c r="I4" s="42" t="s">
        <v>10</v>
      </c>
      <c r="J4" s="42" t="s">
        <v>13</v>
      </c>
      <c r="K4" s="42" t="s">
        <v>14</v>
      </c>
      <c r="L4" s="54"/>
    </row>
    <row r="5" customFormat="1" ht="18" customHeight="1" spans="1:11">
      <c r="A5" s="13">
        <v>1</v>
      </c>
      <c r="B5" s="14" t="s">
        <v>15</v>
      </c>
      <c r="C5" s="15">
        <v>513.4</v>
      </c>
      <c r="D5" s="15">
        <v>461.048</v>
      </c>
      <c r="E5" s="16">
        <v>42917</v>
      </c>
      <c r="F5" s="16">
        <v>43465</v>
      </c>
      <c r="G5" s="34">
        <v>21</v>
      </c>
      <c r="H5" s="34">
        <v>15</v>
      </c>
      <c r="I5" s="17">
        <f>J5+K5</f>
        <v>403417</v>
      </c>
      <c r="J5" s="17">
        <f>H5*D5*500/12</f>
        <v>288155</v>
      </c>
      <c r="K5" s="42">
        <f>(G5-H5)*500*D5/12</f>
        <v>115262</v>
      </c>
    </row>
    <row r="6" s="1" customFormat="1" ht="18" customHeight="1" spans="1:11">
      <c r="A6" s="13">
        <v>2</v>
      </c>
      <c r="B6" s="22" t="s">
        <v>16</v>
      </c>
      <c r="C6" s="15">
        <v>232.83</v>
      </c>
      <c r="D6" s="15">
        <v>232.83</v>
      </c>
      <c r="E6" s="16">
        <v>42917</v>
      </c>
      <c r="F6" s="16">
        <v>43465</v>
      </c>
      <c r="G6" s="34">
        <v>21</v>
      </c>
      <c r="H6" s="34">
        <v>15</v>
      </c>
      <c r="I6" s="17">
        <f t="shared" ref="I6:I25" si="0">J6+K6</f>
        <v>203726.25</v>
      </c>
      <c r="J6" s="17">
        <f t="shared" ref="J6:J25" si="1">H6*D6*500/12</f>
        <v>145518.75</v>
      </c>
      <c r="K6" s="42">
        <f t="shared" ref="K6:K25" si="2">(G6-H6)*500*D6/12</f>
        <v>58207.5</v>
      </c>
    </row>
    <row r="7" s="1" customFormat="1" ht="18" customHeight="1" spans="1:11">
      <c r="A7" s="13">
        <v>3</v>
      </c>
      <c r="B7" s="22" t="s">
        <v>17</v>
      </c>
      <c r="C7" s="15">
        <v>121.77</v>
      </c>
      <c r="D7" s="15">
        <v>121.77</v>
      </c>
      <c r="E7" s="16">
        <v>42917</v>
      </c>
      <c r="F7" s="16">
        <v>43465</v>
      </c>
      <c r="G7" s="34">
        <v>21</v>
      </c>
      <c r="H7" s="34">
        <v>15</v>
      </c>
      <c r="I7" s="17">
        <f t="shared" si="0"/>
        <v>106548.75</v>
      </c>
      <c r="J7" s="17">
        <f t="shared" si="1"/>
        <v>76106.25</v>
      </c>
      <c r="K7" s="42">
        <f t="shared" si="2"/>
        <v>30442.5</v>
      </c>
    </row>
    <row r="8" s="1" customFormat="1" ht="18" customHeight="1" spans="1:11">
      <c r="A8" s="13">
        <v>4</v>
      </c>
      <c r="B8" s="19" t="s">
        <v>18</v>
      </c>
      <c r="C8" s="15">
        <v>200.16</v>
      </c>
      <c r="D8" s="15">
        <v>200.16</v>
      </c>
      <c r="E8" s="16">
        <v>42917</v>
      </c>
      <c r="F8" s="16">
        <v>43465</v>
      </c>
      <c r="G8" s="34">
        <v>21</v>
      </c>
      <c r="H8" s="34">
        <v>15</v>
      </c>
      <c r="I8" s="17">
        <f t="shared" si="0"/>
        <v>175140</v>
      </c>
      <c r="J8" s="17">
        <f t="shared" si="1"/>
        <v>125100</v>
      </c>
      <c r="K8" s="42">
        <f t="shared" si="2"/>
        <v>50040</v>
      </c>
    </row>
    <row r="9" s="1" customFormat="1" ht="18" customHeight="1" spans="1:11">
      <c r="A9" s="13">
        <v>5</v>
      </c>
      <c r="B9" s="19" t="s">
        <v>19</v>
      </c>
      <c r="C9" s="15">
        <v>117.09</v>
      </c>
      <c r="D9" s="15">
        <v>117.09</v>
      </c>
      <c r="E9" s="16">
        <v>42917</v>
      </c>
      <c r="F9" s="16">
        <v>43465</v>
      </c>
      <c r="G9" s="34">
        <v>21</v>
      </c>
      <c r="H9" s="34">
        <v>15</v>
      </c>
      <c r="I9" s="17">
        <f t="shared" si="0"/>
        <v>102453.75</v>
      </c>
      <c r="J9" s="17">
        <f t="shared" si="1"/>
        <v>73181.25</v>
      </c>
      <c r="K9" s="42">
        <f t="shared" si="2"/>
        <v>29272.5</v>
      </c>
    </row>
    <row r="10" s="1" customFormat="1" ht="18" customHeight="1" spans="1:11">
      <c r="A10" s="13">
        <v>6</v>
      </c>
      <c r="B10" s="19" t="s">
        <v>60</v>
      </c>
      <c r="C10" s="15">
        <v>181.08</v>
      </c>
      <c r="D10" s="15">
        <v>180.41</v>
      </c>
      <c r="E10" s="16">
        <v>43466</v>
      </c>
      <c r="F10" s="16">
        <v>47118</v>
      </c>
      <c r="G10" s="34">
        <v>6</v>
      </c>
      <c r="H10" s="34">
        <v>0</v>
      </c>
      <c r="I10" s="17">
        <f t="shared" si="0"/>
        <v>45102.5</v>
      </c>
      <c r="J10" s="17">
        <f t="shared" si="1"/>
        <v>0</v>
      </c>
      <c r="K10" s="42">
        <f t="shared" si="2"/>
        <v>45102.5</v>
      </c>
    </row>
    <row r="11" s="1" customFormat="1" ht="18" customHeight="1" spans="1:11">
      <c r="A11" s="13">
        <v>7</v>
      </c>
      <c r="B11" s="22" t="s">
        <v>39</v>
      </c>
      <c r="C11" s="15">
        <v>101.41</v>
      </c>
      <c r="D11" s="15">
        <v>93.11</v>
      </c>
      <c r="E11" s="16">
        <v>43282</v>
      </c>
      <c r="F11" s="16">
        <v>47118</v>
      </c>
      <c r="G11" s="5">
        <v>12</v>
      </c>
      <c r="H11" s="5">
        <v>6</v>
      </c>
      <c r="I11" s="17">
        <f t="shared" si="0"/>
        <v>46555</v>
      </c>
      <c r="J11" s="17">
        <f t="shared" si="1"/>
        <v>23277.5</v>
      </c>
      <c r="K11" s="42">
        <f t="shared" si="2"/>
        <v>23277.5</v>
      </c>
    </row>
    <row r="12" s="1" customFormat="1" ht="18" customHeight="1" spans="1:11">
      <c r="A12" s="13">
        <v>8</v>
      </c>
      <c r="B12" s="53" t="s">
        <v>40</v>
      </c>
      <c r="C12" s="15">
        <v>90.64</v>
      </c>
      <c r="D12" s="15">
        <v>90.64</v>
      </c>
      <c r="E12" s="16">
        <v>43435</v>
      </c>
      <c r="F12" s="16">
        <v>47118</v>
      </c>
      <c r="G12" s="5">
        <v>7</v>
      </c>
      <c r="H12" s="5">
        <v>1</v>
      </c>
      <c r="I12" s="17">
        <f t="shared" si="0"/>
        <v>26436.6666666667</v>
      </c>
      <c r="J12" s="17">
        <f t="shared" si="1"/>
        <v>3776.66666666667</v>
      </c>
      <c r="K12" s="42">
        <f t="shared" si="2"/>
        <v>22660</v>
      </c>
    </row>
    <row r="13" s="1" customFormat="1" ht="18" customHeight="1" spans="1:11">
      <c r="A13" s="13">
        <v>9</v>
      </c>
      <c r="B13" s="53" t="s">
        <v>41</v>
      </c>
      <c r="C13" s="15">
        <v>158.43</v>
      </c>
      <c r="D13" s="15">
        <v>158.43</v>
      </c>
      <c r="E13" s="16">
        <v>43435</v>
      </c>
      <c r="F13" s="16">
        <v>47118</v>
      </c>
      <c r="G13" s="5">
        <v>7</v>
      </c>
      <c r="H13" s="5">
        <v>1</v>
      </c>
      <c r="I13" s="17">
        <f t="shared" si="0"/>
        <v>46208.75</v>
      </c>
      <c r="J13" s="17">
        <f t="shared" si="1"/>
        <v>6601.25</v>
      </c>
      <c r="K13" s="42">
        <f t="shared" si="2"/>
        <v>39607.5</v>
      </c>
    </row>
    <row r="14" s="1" customFormat="1" ht="18" customHeight="1" spans="1:11">
      <c r="A14" s="13">
        <v>10</v>
      </c>
      <c r="B14" s="53" t="s">
        <v>42</v>
      </c>
      <c r="C14" s="15">
        <v>83.55</v>
      </c>
      <c r="D14" s="15">
        <v>70.05</v>
      </c>
      <c r="E14" s="16">
        <v>43282</v>
      </c>
      <c r="F14" s="16">
        <v>47118</v>
      </c>
      <c r="G14" s="5">
        <v>12</v>
      </c>
      <c r="H14" s="5">
        <v>6</v>
      </c>
      <c r="I14" s="17">
        <f t="shared" si="0"/>
        <v>35025</v>
      </c>
      <c r="J14" s="17">
        <f t="shared" si="1"/>
        <v>17512.5</v>
      </c>
      <c r="K14" s="42">
        <f t="shared" si="2"/>
        <v>17512.5</v>
      </c>
    </row>
    <row r="15" s="1" customFormat="1" ht="18" customHeight="1" spans="1:11">
      <c r="A15" s="13">
        <v>11</v>
      </c>
      <c r="B15" s="53" t="s">
        <v>43</v>
      </c>
      <c r="C15" s="15">
        <v>73.86</v>
      </c>
      <c r="D15" s="15">
        <v>60.76</v>
      </c>
      <c r="E15" s="16">
        <v>43282</v>
      </c>
      <c r="F15" s="16">
        <v>47118</v>
      </c>
      <c r="G15" s="5">
        <v>12</v>
      </c>
      <c r="H15" s="5">
        <v>6</v>
      </c>
      <c r="I15" s="17">
        <f t="shared" si="0"/>
        <v>30380</v>
      </c>
      <c r="J15" s="17">
        <f t="shared" si="1"/>
        <v>15190</v>
      </c>
      <c r="K15" s="42">
        <f t="shared" si="2"/>
        <v>15190</v>
      </c>
    </row>
    <row r="16" s="1" customFormat="1" ht="18" customHeight="1" spans="1:11">
      <c r="A16" s="13">
        <v>12</v>
      </c>
      <c r="B16" s="53" t="s">
        <v>44</v>
      </c>
      <c r="C16" s="15">
        <v>61</v>
      </c>
      <c r="D16" s="15">
        <v>60</v>
      </c>
      <c r="E16" s="16">
        <v>43282</v>
      </c>
      <c r="F16" s="16">
        <v>47118</v>
      </c>
      <c r="G16" s="5">
        <v>12</v>
      </c>
      <c r="H16" s="5">
        <v>6</v>
      </c>
      <c r="I16" s="17">
        <f t="shared" si="0"/>
        <v>30000</v>
      </c>
      <c r="J16" s="17">
        <f t="shared" si="1"/>
        <v>15000</v>
      </c>
      <c r="K16" s="42">
        <f t="shared" si="2"/>
        <v>15000</v>
      </c>
    </row>
    <row r="17" s="1" customFormat="1" ht="18" customHeight="1" spans="1:11">
      <c r="A17" s="13">
        <v>13</v>
      </c>
      <c r="B17" s="53" t="s">
        <v>45</v>
      </c>
      <c r="C17" s="15">
        <v>355</v>
      </c>
      <c r="D17" s="15">
        <v>318.28</v>
      </c>
      <c r="E17" s="16">
        <v>43405</v>
      </c>
      <c r="F17" s="16">
        <v>47118</v>
      </c>
      <c r="G17" s="5">
        <v>8</v>
      </c>
      <c r="H17" s="5">
        <v>2</v>
      </c>
      <c r="I17" s="17">
        <f t="shared" si="0"/>
        <v>106093.333333333</v>
      </c>
      <c r="J17" s="17">
        <f t="shared" si="1"/>
        <v>26523.3333333333</v>
      </c>
      <c r="K17" s="42">
        <f t="shared" si="2"/>
        <v>79570</v>
      </c>
    </row>
    <row r="18" s="1" customFormat="1" ht="18" customHeight="1" spans="1:11">
      <c r="A18" s="13">
        <v>14</v>
      </c>
      <c r="B18" s="53" t="s">
        <v>46</v>
      </c>
      <c r="C18" s="15">
        <v>289.54</v>
      </c>
      <c r="D18" s="15">
        <v>239.69</v>
      </c>
      <c r="E18" s="16">
        <v>43405</v>
      </c>
      <c r="F18" s="16">
        <v>47118</v>
      </c>
      <c r="G18" s="5">
        <v>8</v>
      </c>
      <c r="H18" s="5">
        <v>2</v>
      </c>
      <c r="I18" s="17">
        <f t="shared" si="0"/>
        <v>79896.6666666667</v>
      </c>
      <c r="J18" s="17">
        <f t="shared" si="1"/>
        <v>19974.1666666667</v>
      </c>
      <c r="K18" s="42">
        <f t="shared" si="2"/>
        <v>59922.5</v>
      </c>
    </row>
    <row r="19" s="1" customFormat="1" ht="18" customHeight="1" spans="1:11">
      <c r="A19" s="13">
        <v>15</v>
      </c>
      <c r="B19" s="53" t="s">
        <v>47</v>
      </c>
      <c r="C19" s="15">
        <v>353.425</v>
      </c>
      <c r="D19" s="15">
        <v>303.935</v>
      </c>
      <c r="E19" s="16">
        <v>43405</v>
      </c>
      <c r="F19" s="16">
        <v>47118</v>
      </c>
      <c r="G19" s="5">
        <v>8</v>
      </c>
      <c r="H19" s="5">
        <v>2</v>
      </c>
      <c r="I19" s="17">
        <f t="shared" si="0"/>
        <v>101311.666666667</v>
      </c>
      <c r="J19" s="17">
        <f t="shared" si="1"/>
        <v>25327.9166666667</v>
      </c>
      <c r="K19" s="42">
        <f t="shared" si="2"/>
        <v>75983.75</v>
      </c>
    </row>
    <row r="20" s="1" customFormat="1" ht="18" customHeight="1" spans="1:11">
      <c r="A20" s="13">
        <v>16</v>
      </c>
      <c r="B20" s="53" t="s">
        <v>48</v>
      </c>
      <c r="C20" s="15">
        <v>57.9</v>
      </c>
      <c r="D20" s="15">
        <v>52.85</v>
      </c>
      <c r="E20" s="16">
        <v>43282</v>
      </c>
      <c r="F20" s="16">
        <v>47118</v>
      </c>
      <c r="G20" s="5">
        <v>12</v>
      </c>
      <c r="H20" s="5">
        <v>6</v>
      </c>
      <c r="I20" s="17">
        <f t="shared" si="0"/>
        <v>26425</v>
      </c>
      <c r="J20" s="17">
        <f t="shared" si="1"/>
        <v>13212.5</v>
      </c>
      <c r="K20" s="42">
        <f t="shared" si="2"/>
        <v>13212.5</v>
      </c>
    </row>
    <row r="21" s="30" customFormat="1" ht="18" customHeight="1" spans="1:11">
      <c r="A21" s="13">
        <v>17</v>
      </c>
      <c r="B21" s="23" t="s">
        <v>54</v>
      </c>
      <c r="C21" s="7">
        <v>90.43</v>
      </c>
      <c r="D21" s="7">
        <v>90.43</v>
      </c>
      <c r="E21" s="16">
        <v>43282</v>
      </c>
      <c r="F21" s="16">
        <v>47118</v>
      </c>
      <c r="G21" s="5">
        <v>12</v>
      </c>
      <c r="H21" s="5">
        <v>6</v>
      </c>
      <c r="I21" s="17">
        <f t="shared" si="0"/>
        <v>45215</v>
      </c>
      <c r="J21" s="17">
        <f t="shared" si="1"/>
        <v>22607.5</v>
      </c>
      <c r="K21" s="42">
        <f t="shared" si="2"/>
        <v>22607.5</v>
      </c>
    </row>
    <row r="22" s="30" customFormat="1" ht="18" customHeight="1" spans="1:11">
      <c r="A22" s="13">
        <v>18</v>
      </c>
      <c r="B22" s="23" t="s">
        <v>55</v>
      </c>
      <c r="C22" s="7">
        <v>63.31</v>
      </c>
      <c r="D22" s="7">
        <v>59.95</v>
      </c>
      <c r="E22" s="16">
        <v>43282</v>
      </c>
      <c r="F22" s="16">
        <v>47118</v>
      </c>
      <c r="G22" s="5">
        <v>12</v>
      </c>
      <c r="H22" s="5">
        <v>6</v>
      </c>
      <c r="I22" s="17">
        <f t="shared" si="0"/>
        <v>29975</v>
      </c>
      <c r="J22" s="17">
        <f t="shared" si="1"/>
        <v>14987.5</v>
      </c>
      <c r="K22" s="42">
        <f t="shared" si="2"/>
        <v>14987.5</v>
      </c>
    </row>
    <row r="23" s="30" customFormat="1" ht="18" customHeight="1" spans="1:11">
      <c r="A23" s="13">
        <v>19</v>
      </c>
      <c r="B23" s="23" t="s">
        <v>61</v>
      </c>
      <c r="C23" s="7">
        <v>51.36</v>
      </c>
      <c r="D23" s="7">
        <v>45.32</v>
      </c>
      <c r="E23" s="16">
        <v>43466</v>
      </c>
      <c r="F23" s="16">
        <v>47118</v>
      </c>
      <c r="G23" s="5">
        <v>6</v>
      </c>
      <c r="H23" s="5">
        <v>0</v>
      </c>
      <c r="I23" s="17">
        <f t="shared" si="0"/>
        <v>11330</v>
      </c>
      <c r="J23" s="17">
        <f t="shared" si="1"/>
        <v>0</v>
      </c>
      <c r="K23" s="42">
        <f t="shared" si="2"/>
        <v>11330</v>
      </c>
    </row>
    <row r="24" s="30" customFormat="1" ht="18" customHeight="1" spans="1:11">
      <c r="A24" s="13">
        <v>20</v>
      </c>
      <c r="B24" s="23" t="s">
        <v>62</v>
      </c>
      <c r="C24" s="7">
        <v>79.54</v>
      </c>
      <c r="D24" s="7">
        <v>65.58</v>
      </c>
      <c r="E24" s="16">
        <v>43466</v>
      </c>
      <c r="F24" s="16">
        <v>47118</v>
      </c>
      <c r="G24" s="5">
        <v>6</v>
      </c>
      <c r="H24" s="5">
        <v>0</v>
      </c>
      <c r="I24" s="17">
        <f t="shared" si="0"/>
        <v>16395</v>
      </c>
      <c r="J24" s="17">
        <f t="shared" si="1"/>
        <v>0</v>
      </c>
      <c r="K24" s="42">
        <f t="shared" si="2"/>
        <v>16395</v>
      </c>
    </row>
    <row r="25" s="30" customFormat="1" ht="18" customHeight="1" spans="1:11">
      <c r="A25" s="13">
        <v>21</v>
      </c>
      <c r="B25" s="23" t="s">
        <v>63</v>
      </c>
      <c r="C25" s="7">
        <v>490.76</v>
      </c>
      <c r="D25" s="7">
        <v>410.58</v>
      </c>
      <c r="E25" s="16">
        <v>43466</v>
      </c>
      <c r="F25" s="16">
        <v>47118</v>
      </c>
      <c r="G25" s="5">
        <v>6</v>
      </c>
      <c r="H25" s="5">
        <v>0</v>
      </c>
      <c r="I25" s="17">
        <f t="shared" si="0"/>
        <v>102645</v>
      </c>
      <c r="J25" s="17">
        <f t="shared" si="1"/>
        <v>0</v>
      </c>
      <c r="K25" s="42">
        <f t="shared" si="2"/>
        <v>102645</v>
      </c>
    </row>
    <row r="26" s="1" customFormat="1" ht="18" customHeight="1" spans="1:11">
      <c r="A26" s="13"/>
      <c r="B26" s="23" t="s">
        <v>10</v>
      </c>
      <c r="C26" s="7">
        <f>SUM(C5:C25)</f>
        <v>3766.485</v>
      </c>
      <c r="D26" s="7">
        <f>SUM(D5:D25)</f>
        <v>3432.913</v>
      </c>
      <c r="E26" s="16"/>
      <c r="F26" s="5"/>
      <c r="G26" s="5"/>
      <c r="H26" s="5"/>
      <c r="I26" s="17">
        <f>SUM(I5:I25)</f>
        <v>1770280.33333333</v>
      </c>
      <c r="J26" s="17">
        <f>SUM(J5:J25)</f>
        <v>912052.083333333</v>
      </c>
      <c r="K26" s="17">
        <f>SUM(K5:K25)</f>
        <v>858228.25</v>
      </c>
    </row>
    <row r="27" customFormat="1" ht="18" customHeight="1" spans="2:11">
      <c r="B27" t="s">
        <v>24</v>
      </c>
      <c r="C27" s="32" t="s">
        <v>37</v>
      </c>
      <c r="D27" s="32"/>
      <c r="E27" s="46" t="s">
        <v>25</v>
      </c>
      <c r="F27" t="s">
        <v>26</v>
      </c>
      <c r="H27" s="46" t="s">
        <v>64</v>
      </c>
      <c r="I27" s="33"/>
      <c r="J27" s="33"/>
      <c r="K27" s="49"/>
    </row>
  </sheetData>
  <mergeCells count="11">
    <mergeCell ref="A1:K1"/>
    <mergeCell ref="J2:K2"/>
    <mergeCell ref="C3:D3"/>
    <mergeCell ref="G3:H3"/>
    <mergeCell ref="I3:K3"/>
    <mergeCell ref="H27:J27"/>
    <mergeCell ref="A3:A4"/>
    <mergeCell ref="B3:B4"/>
    <mergeCell ref="E3:E4"/>
    <mergeCell ref="F3:F4"/>
    <mergeCell ref="L3:L4"/>
  </mergeCells>
  <pageMargins left="0.751388888888889" right="0.751388888888889" top="0.60625" bottom="0.60625" header="0.5" footer="0.5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1"/>
  <sheetViews>
    <sheetView workbookViewId="0">
      <selection activeCell="L5" sqref="L5"/>
    </sheetView>
  </sheetViews>
  <sheetFormatPr defaultColWidth="9" defaultRowHeight="13.5"/>
  <cols>
    <col min="1" max="1" width="4.375" customWidth="1"/>
    <col min="2" max="2" width="27.125" customWidth="1"/>
    <col min="3" max="3" width="9.375" style="32"/>
    <col min="4" max="4" width="11.25" style="32" customWidth="1"/>
    <col min="5" max="5" width="15.5" customWidth="1"/>
    <col min="6" max="6" width="15" customWidth="1"/>
    <col min="7" max="7" width="6.625" customWidth="1"/>
    <col min="8" max="8" width="7" customWidth="1"/>
    <col min="9" max="9" width="11.375" style="49" customWidth="1"/>
    <col min="10" max="10" width="13.375" style="49" customWidth="1"/>
    <col min="11" max="11" width="11" style="49" customWidth="1"/>
    <col min="12" max="12" width="15.5" customWidth="1"/>
  </cols>
  <sheetData>
    <row r="1" ht="21" customHeight="1" spans="1:11">
      <c r="A1" s="31" t="s">
        <v>65</v>
      </c>
      <c r="B1" s="31"/>
      <c r="C1" s="86"/>
      <c r="D1" s="86"/>
      <c r="E1" s="31"/>
      <c r="F1" s="31"/>
      <c r="G1" s="31"/>
      <c r="H1" s="31"/>
      <c r="I1" s="95"/>
      <c r="J1" s="95"/>
      <c r="K1" s="95"/>
    </row>
    <row r="2" ht="24" customHeight="1" spans="1:11">
      <c r="A2" t="s">
        <v>1</v>
      </c>
      <c r="J2" s="33" t="s">
        <v>2</v>
      </c>
      <c r="K2" s="33"/>
    </row>
    <row r="3" ht="24" customHeight="1" spans="1:12">
      <c r="A3" s="34" t="s">
        <v>3</v>
      </c>
      <c r="B3" s="35" t="s">
        <v>4</v>
      </c>
      <c r="C3" s="36" t="s">
        <v>5</v>
      </c>
      <c r="D3" s="36"/>
      <c r="E3" s="35" t="s">
        <v>6</v>
      </c>
      <c r="F3" s="35" t="s">
        <v>7</v>
      </c>
      <c r="G3" s="34" t="s">
        <v>8</v>
      </c>
      <c r="H3" s="34"/>
      <c r="I3" s="42" t="s">
        <v>9</v>
      </c>
      <c r="J3" s="42"/>
      <c r="K3" s="42"/>
      <c r="L3" s="54"/>
    </row>
    <row r="4" ht="24" customHeight="1" spans="1:12">
      <c r="A4" s="34"/>
      <c r="B4" s="35"/>
      <c r="C4" s="36" t="s">
        <v>10</v>
      </c>
      <c r="D4" s="39" t="s">
        <v>11</v>
      </c>
      <c r="E4" s="35"/>
      <c r="F4" s="35"/>
      <c r="G4" s="34" t="s">
        <v>10</v>
      </c>
      <c r="H4" s="35" t="s">
        <v>12</v>
      </c>
      <c r="I4" s="42" t="s">
        <v>10</v>
      </c>
      <c r="J4" s="42" t="s">
        <v>13</v>
      </c>
      <c r="K4" s="42" t="s">
        <v>14</v>
      </c>
      <c r="L4" s="54"/>
    </row>
    <row r="5" s="30" customFormat="1" ht="24" customHeight="1" spans="1:12">
      <c r="A5" s="87">
        <v>1</v>
      </c>
      <c r="B5" s="88" t="s">
        <v>15</v>
      </c>
      <c r="C5" s="89">
        <v>513.4</v>
      </c>
      <c r="D5" s="89">
        <v>461.048</v>
      </c>
      <c r="E5" s="90">
        <v>42917</v>
      </c>
      <c r="F5" s="90">
        <v>47118</v>
      </c>
      <c r="G5" s="91">
        <v>21</v>
      </c>
      <c r="H5" s="91">
        <v>15</v>
      </c>
      <c r="I5" s="96">
        <f t="shared" ref="I5:I28" si="0">J5+K5</f>
        <v>403417</v>
      </c>
      <c r="J5" s="96">
        <f t="shared" ref="J5:J28" si="1">H5*D5*500/12</f>
        <v>288155</v>
      </c>
      <c r="K5" s="96">
        <f t="shared" ref="K5:K28" si="2">(G5-H5)*500*D5/12</f>
        <v>115262</v>
      </c>
      <c r="L5" s="30" t="s">
        <v>66</v>
      </c>
    </row>
    <row r="6" s="30" customFormat="1" ht="24" customHeight="1" spans="1:11">
      <c r="A6" s="87">
        <v>2</v>
      </c>
      <c r="B6" s="92" t="s">
        <v>16</v>
      </c>
      <c r="C6" s="89">
        <v>232.83</v>
      </c>
      <c r="D6" s="89">
        <v>232.83</v>
      </c>
      <c r="E6" s="90">
        <v>42917</v>
      </c>
      <c r="F6" s="90">
        <v>47118</v>
      </c>
      <c r="G6" s="91">
        <v>21</v>
      </c>
      <c r="H6" s="91">
        <v>15</v>
      </c>
      <c r="I6" s="96">
        <f t="shared" si="0"/>
        <v>203726.25</v>
      </c>
      <c r="J6" s="96">
        <f t="shared" si="1"/>
        <v>145518.75</v>
      </c>
      <c r="K6" s="96">
        <f t="shared" si="2"/>
        <v>58207.5</v>
      </c>
    </row>
    <row r="7" s="30" customFormat="1" ht="24" customHeight="1" spans="1:11">
      <c r="A7" s="87">
        <v>3</v>
      </c>
      <c r="B7" s="92" t="s">
        <v>17</v>
      </c>
      <c r="C7" s="89">
        <v>121.77</v>
      </c>
      <c r="D7" s="89">
        <v>121.77</v>
      </c>
      <c r="E7" s="90">
        <v>42917</v>
      </c>
      <c r="F7" s="90">
        <v>47118</v>
      </c>
      <c r="G7" s="91">
        <v>21</v>
      </c>
      <c r="H7" s="91">
        <v>15</v>
      </c>
      <c r="I7" s="96">
        <f t="shared" si="0"/>
        <v>106548.75</v>
      </c>
      <c r="J7" s="96">
        <f t="shared" si="1"/>
        <v>76106.25</v>
      </c>
      <c r="K7" s="96">
        <f t="shared" si="2"/>
        <v>30442.5</v>
      </c>
    </row>
    <row r="8" s="30" customFormat="1" ht="24" customHeight="1" spans="1:11">
      <c r="A8" s="87">
        <v>4</v>
      </c>
      <c r="B8" s="93" t="s">
        <v>18</v>
      </c>
      <c r="C8" s="89">
        <v>200.16</v>
      </c>
      <c r="D8" s="89">
        <v>200.16</v>
      </c>
      <c r="E8" s="90">
        <v>42917</v>
      </c>
      <c r="F8" s="90">
        <v>47118</v>
      </c>
      <c r="G8" s="91">
        <v>21</v>
      </c>
      <c r="H8" s="91">
        <v>15</v>
      </c>
      <c r="I8" s="96">
        <f t="shared" si="0"/>
        <v>175140</v>
      </c>
      <c r="J8" s="96">
        <f t="shared" si="1"/>
        <v>125100</v>
      </c>
      <c r="K8" s="96">
        <f t="shared" si="2"/>
        <v>50040</v>
      </c>
    </row>
    <row r="9" s="30" customFormat="1" ht="24" customHeight="1" spans="1:11">
      <c r="A9" s="87">
        <v>5</v>
      </c>
      <c r="B9" s="93" t="s">
        <v>19</v>
      </c>
      <c r="C9" s="89">
        <v>117.09</v>
      </c>
      <c r="D9" s="89">
        <v>117.09</v>
      </c>
      <c r="E9" s="90">
        <v>42917</v>
      </c>
      <c r="F9" s="90">
        <v>47118</v>
      </c>
      <c r="G9" s="91">
        <v>21</v>
      </c>
      <c r="H9" s="91">
        <v>15</v>
      </c>
      <c r="I9" s="96">
        <f t="shared" si="0"/>
        <v>102453.75</v>
      </c>
      <c r="J9" s="96">
        <f t="shared" si="1"/>
        <v>73181.25</v>
      </c>
      <c r="K9" s="96">
        <f t="shared" si="2"/>
        <v>29272.5</v>
      </c>
    </row>
    <row r="10" s="1" customFormat="1" ht="24" customHeight="1" spans="1:11">
      <c r="A10" s="13">
        <v>6</v>
      </c>
      <c r="B10" s="19" t="s">
        <v>60</v>
      </c>
      <c r="C10" s="15">
        <v>181.08</v>
      </c>
      <c r="D10" s="15">
        <v>180.41</v>
      </c>
      <c r="E10" s="16">
        <v>43466</v>
      </c>
      <c r="F10" s="16">
        <v>47118</v>
      </c>
      <c r="G10" s="34">
        <v>6</v>
      </c>
      <c r="H10" s="34">
        <v>0</v>
      </c>
      <c r="I10" s="17">
        <f t="shared" si="0"/>
        <v>45102.5</v>
      </c>
      <c r="J10" s="17">
        <f t="shared" si="1"/>
        <v>0</v>
      </c>
      <c r="K10" s="42">
        <f t="shared" si="2"/>
        <v>45102.5</v>
      </c>
    </row>
    <row r="11" s="1" customFormat="1" ht="24" customHeight="1" spans="1:11">
      <c r="A11" s="13">
        <v>7</v>
      </c>
      <c r="B11" s="22" t="s">
        <v>39</v>
      </c>
      <c r="C11" s="15">
        <v>101.41</v>
      </c>
      <c r="D11" s="15">
        <v>93.11</v>
      </c>
      <c r="E11" s="16">
        <v>43282</v>
      </c>
      <c r="F11" s="16">
        <v>47118</v>
      </c>
      <c r="G11" s="5">
        <v>12</v>
      </c>
      <c r="H11" s="5">
        <v>6</v>
      </c>
      <c r="I11" s="17">
        <f t="shared" si="0"/>
        <v>46555</v>
      </c>
      <c r="J11" s="17">
        <f t="shared" si="1"/>
        <v>23277.5</v>
      </c>
      <c r="K11" s="42">
        <f t="shared" si="2"/>
        <v>23277.5</v>
      </c>
    </row>
    <row r="12" s="1" customFormat="1" ht="24" customHeight="1" spans="1:11">
      <c r="A12" s="13">
        <v>8</v>
      </c>
      <c r="B12" s="53" t="s">
        <v>40</v>
      </c>
      <c r="C12" s="15">
        <v>90.64</v>
      </c>
      <c r="D12" s="15">
        <v>90.64</v>
      </c>
      <c r="E12" s="16">
        <v>43435</v>
      </c>
      <c r="F12" s="16">
        <v>47118</v>
      </c>
      <c r="G12" s="5">
        <v>7</v>
      </c>
      <c r="H12" s="5">
        <v>1</v>
      </c>
      <c r="I12" s="17">
        <f t="shared" si="0"/>
        <v>26436.6666666667</v>
      </c>
      <c r="J12" s="17">
        <f t="shared" si="1"/>
        <v>3776.66666666667</v>
      </c>
      <c r="K12" s="42">
        <f t="shared" si="2"/>
        <v>22660</v>
      </c>
    </row>
    <row r="13" s="1" customFormat="1" ht="24" customHeight="1" spans="1:11">
      <c r="A13" s="13">
        <v>9</v>
      </c>
      <c r="B13" s="53" t="s">
        <v>41</v>
      </c>
      <c r="C13" s="15">
        <v>158.43</v>
      </c>
      <c r="D13" s="15">
        <v>158.43</v>
      </c>
      <c r="E13" s="16">
        <v>43435</v>
      </c>
      <c r="F13" s="16">
        <v>47118</v>
      </c>
      <c r="G13" s="5">
        <v>7</v>
      </c>
      <c r="H13" s="5">
        <v>1</v>
      </c>
      <c r="I13" s="17">
        <f t="shared" si="0"/>
        <v>46208.75</v>
      </c>
      <c r="J13" s="17">
        <f t="shared" si="1"/>
        <v>6601.25</v>
      </c>
      <c r="K13" s="42">
        <f t="shared" si="2"/>
        <v>39607.5</v>
      </c>
    </row>
    <row r="14" s="1" customFormat="1" ht="24" customHeight="1" spans="1:11">
      <c r="A14" s="13">
        <v>10</v>
      </c>
      <c r="B14" s="53" t="s">
        <v>42</v>
      </c>
      <c r="C14" s="15">
        <v>83.55</v>
      </c>
      <c r="D14" s="15">
        <v>70.05</v>
      </c>
      <c r="E14" s="16">
        <v>43282</v>
      </c>
      <c r="F14" s="16">
        <v>47118</v>
      </c>
      <c r="G14" s="5">
        <v>12</v>
      </c>
      <c r="H14" s="5">
        <v>6</v>
      </c>
      <c r="I14" s="17">
        <f t="shared" si="0"/>
        <v>35025</v>
      </c>
      <c r="J14" s="17">
        <f t="shared" si="1"/>
        <v>17512.5</v>
      </c>
      <c r="K14" s="42">
        <f t="shared" si="2"/>
        <v>17512.5</v>
      </c>
    </row>
    <row r="15" s="1" customFormat="1" ht="24" customHeight="1" spans="1:11">
      <c r="A15" s="13">
        <v>11</v>
      </c>
      <c r="B15" s="53" t="s">
        <v>43</v>
      </c>
      <c r="C15" s="15">
        <v>73.86</v>
      </c>
      <c r="D15" s="15">
        <v>60.76</v>
      </c>
      <c r="E15" s="16">
        <v>43282</v>
      </c>
      <c r="F15" s="16">
        <v>47118</v>
      </c>
      <c r="G15" s="5">
        <v>12</v>
      </c>
      <c r="H15" s="5">
        <v>6</v>
      </c>
      <c r="I15" s="17">
        <f t="shared" si="0"/>
        <v>30380</v>
      </c>
      <c r="J15" s="17">
        <f t="shared" si="1"/>
        <v>15190</v>
      </c>
      <c r="K15" s="42">
        <f t="shared" si="2"/>
        <v>15190</v>
      </c>
    </row>
    <row r="16" s="1" customFormat="1" ht="24" customHeight="1" spans="1:11">
      <c r="A16" s="13">
        <v>12</v>
      </c>
      <c r="B16" s="53" t="s">
        <v>44</v>
      </c>
      <c r="C16" s="15">
        <v>61</v>
      </c>
      <c r="D16" s="15">
        <v>60</v>
      </c>
      <c r="E16" s="16">
        <v>43282</v>
      </c>
      <c r="F16" s="16">
        <v>47118</v>
      </c>
      <c r="G16" s="5">
        <v>12</v>
      </c>
      <c r="H16" s="5">
        <v>6</v>
      </c>
      <c r="I16" s="17">
        <f t="shared" si="0"/>
        <v>30000</v>
      </c>
      <c r="J16" s="17">
        <f t="shared" si="1"/>
        <v>15000</v>
      </c>
      <c r="K16" s="42">
        <f t="shared" si="2"/>
        <v>15000</v>
      </c>
    </row>
    <row r="17" s="1" customFormat="1" ht="24" customHeight="1" spans="1:11">
      <c r="A17" s="13">
        <v>13</v>
      </c>
      <c r="B17" s="53" t="s">
        <v>45</v>
      </c>
      <c r="C17" s="15">
        <v>355</v>
      </c>
      <c r="D17" s="15">
        <v>318.28</v>
      </c>
      <c r="E17" s="16">
        <v>43405</v>
      </c>
      <c r="F17" s="16">
        <v>47118</v>
      </c>
      <c r="G17" s="5">
        <v>8</v>
      </c>
      <c r="H17" s="5">
        <v>2</v>
      </c>
      <c r="I17" s="17">
        <f t="shared" si="0"/>
        <v>106093.333333333</v>
      </c>
      <c r="J17" s="17">
        <f t="shared" si="1"/>
        <v>26523.3333333333</v>
      </c>
      <c r="K17" s="42">
        <f t="shared" si="2"/>
        <v>79570</v>
      </c>
    </row>
    <row r="18" s="1" customFormat="1" ht="24" customHeight="1" spans="1:11">
      <c r="A18" s="13">
        <v>14</v>
      </c>
      <c r="B18" s="53" t="s">
        <v>46</v>
      </c>
      <c r="C18" s="15">
        <v>289.54</v>
      </c>
      <c r="D18" s="15">
        <v>239.69</v>
      </c>
      <c r="E18" s="16">
        <v>43405</v>
      </c>
      <c r="F18" s="16">
        <v>47118</v>
      </c>
      <c r="G18" s="5">
        <v>8</v>
      </c>
      <c r="H18" s="5">
        <v>2</v>
      </c>
      <c r="I18" s="17">
        <f t="shared" si="0"/>
        <v>79896.6666666667</v>
      </c>
      <c r="J18" s="17">
        <f t="shared" si="1"/>
        <v>19974.1666666667</v>
      </c>
      <c r="K18" s="42">
        <f t="shared" si="2"/>
        <v>59922.5</v>
      </c>
    </row>
    <row r="19" s="1" customFormat="1" ht="24" customHeight="1" spans="1:11">
      <c r="A19" s="13">
        <v>15</v>
      </c>
      <c r="B19" s="53" t="s">
        <v>47</v>
      </c>
      <c r="C19" s="15">
        <v>353.425</v>
      </c>
      <c r="D19" s="15">
        <v>303.935</v>
      </c>
      <c r="E19" s="16">
        <v>43405</v>
      </c>
      <c r="F19" s="16">
        <v>47118</v>
      </c>
      <c r="G19" s="5">
        <v>8</v>
      </c>
      <c r="H19" s="5">
        <v>2</v>
      </c>
      <c r="I19" s="17">
        <f t="shared" si="0"/>
        <v>101311.666666667</v>
      </c>
      <c r="J19" s="17">
        <f t="shared" si="1"/>
        <v>25327.9166666667</v>
      </c>
      <c r="K19" s="42">
        <f t="shared" si="2"/>
        <v>75983.75</v>
      </c>
    </row>
    <row r="20" s="1" customFormat="1" ht="24" customHeight="1" spans="1:11">
      <c r="A20" s="13">
        <v>16</v>
      </c>
      <c r="B20" s="53" t="s">
        <v>48</v>
      </c>
      <c r="C20" s="15">
        <v>57.9</v>
      </c>
      <c r="D20" s="15">
        <v>52.85</v>
      </c>
      <c r="E20" s="16">
        <v>43282</v>
      </c>
      <c r="F20" s="16">
        <v>47118</v>
      </c>
      <c r="G20" s="5">
        <v>12</v>
      </c>
      <c r="H20" s="5">
        <v>6</v>
      </c>
      <c r="I20" s="17">
        <f t="shared" si="0"/>
        <v>26425</v>
      </c>
      <c r="J20" s="17">
        <f t="shared" si="1"/>
        <v>13212.5</v>
      </c>
      <c r="K20" s="42">
        <f t="shared" si="2"/>
        <v>13212.5</v>
      </c>
    </row>
    <row r="21" s="30" customFormat="1" ht="24" customHeight="1" spans="1:11">
      <c r="A21" s="13">
        <v>17</v>
      </c>
      <c r="B21" s="23" t="s">
        <v>54</v>
      </c>
      <c r="C21" s="7">
        <v>90.43</v>
      </c>
      <c r="D21" s="7">
        <v>90.43</v>
      </c>
      <c r="E21" s="16">
        <v>43282</v>
      </c>
      <c r="F21" s="16">
        <v>47118</v>
      </c>
      <c r="G21" s="5">
        <v>12</v>
      </c>
      <c r="H21" s="5">
        <v>6</v>
      </c>
      <c r="I21" s="17">
        <f t="shared" si="0"/>
        <v>45215</v>
      </c>
      <c r="J21" s="17">
        <f t="shared" si="1"/>
        <v>22607.5</v>
      </c>
      <c r="K21" s="42">
        <f t="shared" si="2"/>
        <v>22607.5</v>
      </c>
    </row>
    <row r="22" s="30" customFormat="1" ht="24" customHeight="1" spans="1:11">
      <c r="A22" s="13">
        <v>18</v>
      </c>
      <c r="B22" s="23" t="s">
        <v>55</v>
      </c>
      <c r="C22" s="7">
        <v>63.31</v>
      </c>
      <c r="D22" s="7">
        <v>59.95</v>
      </c>
      <c r="E22" s="16">
        <v>43282</v>
      </c>
      <c r="F22" s="16">
        <v>47118</v>
      </c>
      <c r="G22" s="5">
        <v>12</v>
      </c>
      <c r="H22" s="5">
        <v>6</v>
      </c>
      <c r="I22" s="17">
        <f t="shared" si="0"/>
        <v>29975</v>
      </c>
      <c r="J22" s="17">
        <f t="shared" si="1"/>
        <v>14987.5</v>
      </c>
      <c r="K22" s="42">
        <f t="shared" si="2"/>
        <v>14987.5</v>
      </c>
    </row>
    <row r="23" s="30" customFormat="1" ht="24" customHeight="1" spans="1:11">
      <c r="A23" s="13">
        <v>19</v>
      </c>
      <c r="B23" s="23" t="s">
        <v>61</v>
      </c>
      <c r="C23" s="7">
        <v>51.36</v>
      </c>
      <c r="D23" s="7">
        <v>45.32</v>
      </c>
      <c r="E23" s="16">
        <v>43466</v>
      </c>
      <c r="F23" s="16">
        <v>47118</v>
      </c>
      <c r="G23" s="5">
        <v>6</v>
      </c>
      <c r="H23" s="5">
        <v>0</v>
      </c>
      <c r="I23" s="17">
        <f t="shared" si="0"/>
        <v>11330</v>
      </c>
      <c r="J23" s="17">
        <f t="shared" si="1"/>
        <v>0</v>
      </c>
      <c r="K23" s="42">
        <f t="shared" si="2"/>
        <v>11330</v>
      </c>
    </row>
    <row r="24" s="30" customFormat="1" ht="24" customHeight="1" spans="1:11">
      <c r="A24" s="13">
        <v>20</v>
      </c>
      <c r="B24" s="23" t="s">
        <v>62</v>
      </c>
      <c r="C24" s="7">
        <v>79.54</v>
      </c>
      <c r="D24" s="7">
        <v>65.58</v>
      </c>
      <c r="E24" s="16">
        <v>43466</v>
      </c>
      <c r="F24" s="16">
        <v>47118</v>
      </c>
      <c r="G24" s="5">
        <v>6</v>
      </c>
      <c r="H24" s="5">
        <v>0</v>
      </c>
      <c r="I24" s="17">
        <f t="shared" si="0"/>
        <v>16395</v>
      </c>
      <c r="J24" s="17">
        <f t="shared" si="1"/>
        <v>0</v>
      </c>
      <c r="K24" s="42">
        <f t="shared" si="2"/>
        <v>16395</v>
      </c>
    </row>
    <row r="25" s="30" customFormat="1" ht="24" customHeight="1" spans="1:11">
      <c r="A25" s="13">
        <v>21</v>
      </c>
      <c r="B25" s="23" t="s">
        <v>63</v>
      </c>
      <c r="C25" s="7">
        <v>490.76</v>
      </c>
      <c r="D25" s="7">
        <v>410.58</v>
      </c>
      <c r="E25" s="16">
        <v>43466</v>
      </c>
      <c r="F25" s="16">
        <v>47118</v>
      </c>
      <c r="G25" s="5">
        <v>6</v>
      </c>
      <c r="H25" s="5">
        <v>0</v>
      </c>
      <c r="I25" s="17">
        <f t="shared" si="0"/>
        <v>102645</v>
      </c>
      <c r="J25" s="17">
        <f t="shared" si="1"/>
        <v>0</v>
      </c>
      <c r="K25" s="42">
        <f t="shared" si="2"/>
        <v>102645</v>
      </c>
    </row>
    <row r="26" s="1" customFormat="1" ht="24" customHeight="1" spans="1:11">
      <c r="A26" s="13">
        <v>22</v>
      </c>
      <c r="B26" s="22" t="s">
        <v>20</v>
      </c>
      <c r="C26" s="22">
        <v>96.32</v>
      </c>
      <c r="D26" s="22">
        <v>96.32</v>
      </c>
      <c r="E26" s="16">
        <v>42917</v>
      </c>
      <c r="F26" s="16">
        <v>47118</v>
      </c>
      <c r="G26" s="5">
        <v>6</v>
      </c>
      <c r="H26" s="5">
        <v>3</v>
      </c>
      <c r="I26" s="5">
        <f t="shared" si="0"/>
        <v>24080</v>
      </c>
      <c r="J26" s="5">
        <v>24080</v>
      </c>
      <c r="K26" s="34">
        <v>0</v>
      </c>
    </row>
    <row r="27" s="1" customFormat="1" ht="24" customHeight="1" spans="1:11">
      <c r="A27" s="13">
        <v>23</v>
      </c>
      <c r="B27" s="22" t="s">
        <v>21</v>
      </c>
      <c r="C27" s="22">
        <v>90.36</v>
      </c>
      <c r="D27" s="22">
        <v>71.96</v>
      </c>
      <c r="E27" s="16">
        <v>42917</v>
      </c>
      <c r="F27" s="16">
        <v>47118</v>
      </c>
      <c r="G27" s="5">
        <v>6</v>
      </c>
      <c r="H27" s="5">
        <v>3</v>
      </c>
      <c r="I27" s="5">
        <f t="shared" si="0"/>
        <v>17990</v>
      </c>
      <c r="J27" s="5">
        <v>17990</v>
      </c>
      <c r="K27" s="34">
        <v>0</v>
      </c>
    </row>
    <row r="28" s="1" customFormat="1" ht="24" customHeight="1" spans="1:11">
      <c r="A28" s="13">
        <v>24</v>
      </c>
      <c r="B28" s="22" t="s">
        <v>22</v>
      </c>
      <c r="C28" s="22">
        <v>309.8</v>
      </c>
      <c r="D28" s="22">
        <v>236.1</v>
      </c>
      <c r="E28" s="16">
        <v>42917</v>
      </c>
      <c r="F28" s="16">
        <v>47118</v>
      </c>
      <c r="G28" s="5">
        <v>6</v>
      </c>
      <c r="H28" s="5">
        <v>3</v>
      </c>
      <c r="I28" s="5">
        <f t="shared" si="0"/>
        <v>59025</v>
      </c>
      <c r="J28" s="5">
        <v>59025</v>
      </c>
      <c r="K28" s="34">
        <v>0</v>
      </c>
    </row>
    <row r="29" ht="24" customHeight="1" spans="1:11">
      <c r="A29" s="73"/>
      <c r="B29" s="73" t="s">
        <v>10</v>
      </c>
      <c r="C29" s="74"/>
      <c r="D29" s="74"/>
      <c r="E29" s="73"/>
      <c r="F29" s="73"/>
      <c r="G29" s="73"/>
      <c r="H29" s="73"/>
      <c r="I29" s="97">
        <f>SUM(I5:I28)</f>
        <v>1871375.33333333</v>
      </c>
      <c r="J29" s="97">
        <f>SUM(J5:J28)</f>
        <v>1013147.08333333</v>
      </c>
      <c r="K29" s="97">
        <f>SUM(K5:K28)</f>
        <v>858228.25</v>
      </c>
    </row>
    <row r="31" ht="51" customHeight="1" spans="2:11">
      <c r="B31" s="94" t="s">
        <v>67</v>
      </c>
      <c r="C31" s="94"/>
      <c r="D31" s="94"/>
      <c r="E31" s="94"/>
      <c r="F31" s="94"/>
      <c r="G31" s="94"/>
      <c r="H31" s="94"/>
      <c r="I31" s="94"/>
      <c r="J31" s="94"/>
      <c r="K31" s="94"/>
    </row>
  </sheetData>
  <mergeCells count="11">
    <mergeCell ref="A1:K1"/>
    <mergeCell ref="J2:K2"/>
    <mergeCell ref="C3:D3"/>
    <mergeCell ref="G3:H3"/>
    <mergeCell ref="I3:K3"/>
    <mergeCell ref="B31:K31"/>
    <mergeCell ref="A3:A4"/>
    <mergeCell ref="B3:B4"/>
    <mergeCell ref="E3:E4"/>
    <mergeCell ref="F3:F4"/>
    <mergeCell ref="L3:L4"/>
  </mergeCells>
  <pageMargins left="0.751388888888889" right="0.751388888888889" top="1" bottom="1" header="0.5" footer="0.5"/>
  <pageSetup paperSize="9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"/>
  <sheetViews>
    <sheetView workbookViewId="0">
      <selection activeCell="O7" sqref="O7"/>
    </sheetView>
  </sheetViews>
  <sheetFormatPr defaultColWidth="9" defaultRowHeight="13.5"/>
  <cols>
    <col min="1" max="1" width="3.625" customWidth="1"/>
    <col min="2" max="2" width="13.875" style="58" customWidth="1"/>
    <col min="3" max="3" width="8.75" style="32" customWidth="1"/>
    <col min="4" max="4" width="8.375" style="32" customWidth="1"/>
    <col min="5" max="5" width="4.5" customWidth="1"/>
    <col min="6" max="6" width="7.375" customWidth="1"/>
    <col min="7" max="9" width="8.25" style="51" customWidth="1"/>
    <col min="10" max="10" width="8.25" style="59" customWidth="1"/>
    <col min="11" max="11" width="8.75" style="51" customWidth="1"/>
    <col min="12" max="13" width="9.5" style="51" customWidth="1"/>
    <col min="14" max="14" width="24" style="58" customWidth="1"/>
  </cols>
  <sheetData>
    <row r="1" ht="28" customHeight="1" spans="1:14">
      <c r="A1" s="31" t="s">
        <v>68</v>
      </c>
      <c r="B1" s="31"/>
      <c r="C1" s="31"/>
      <c r="D1" s="31"/>
      <c r="E1" s="31"/>
      <c r="F1" s="31"/>
      <c r="G1" s="31"/>
      <c r="H1" s="31"/>
      <c r="I1" s="31"/>
      <c r="J1" s="31"/>
      <c r="K1" s="55"/>
      <c r="L1" s="55"/>
      <c r="M1" s="55"/>
      <c r="N1" s="78"/>
    </row>
    <row r="2" ht="18" customHeight="1" spans="1:14">
      <c r="A2" t="s">
        <v>1</v>
      </c>
      <c r="B2" s="60"/>
      <c r="C2" s="58"/>
      <c r="N2" s="60" t="s">
        <v>69</v>
      </c>
    </row>
    <row r="3" ht="26" customHeight="1" spans="1:14">
      <c r="A3" s="35" t="s">
        <v>3</v>
      </c>
      <c r="B3" s="35" t="s">
        <v>4</v>
      </c>
      <c r="C3" s="61" t="s">
        <v>5</v>
      </c>
      <c r="D3" s="61"/>
      <c r="E3" s="37" t="s">
        <v>70</v>
      </c>
      <c r="F3" s="62" t="s">
        <v>71</v>
      </c>
      <c r="G3" s="63"/>
      <c r="H3" s="64" t="s">
        <v>72</v>
      </c>
      <c r="I3" s="63" t="s">
        <v>73</v>
      </c>
      <c r="J3" s="79" t="s">
        <v>74</v>
      </c>
      <c r="K3" s="79"/>
      <c r="L3" s="80" t="s">
        <v>75</v>
      </c>
      <c r="M3" s="80" t="s">
        <v>76</v>
      </c>
      <c r="N3" s="62" t="s">
        <v>34</v>
      </c>
    </row>
    <row r="4" ht="60" customHeight="1" spans="1:14">
      <c r="A4" s="65"/>
      <c r="B4" s="65"/>
      <c r="C4" s="66" t="s">
        <v>77</v>
      </c>
      <c r="D4" s="67" t="s">
        <v>11</v>
      </c>
      <c r="E4" s="68"/>
      <c r="F4" s="69" t="s">
        <v>78</v>
      </c>
      <c r="G4" s="63" t="s">
        <v>79</v>
      </c>
      <c r="H4" s="70"/>
      <c r="I4" s="63"/>
      <c r="J4" s="81" t="s">
        <v>80</v>
      </c>
      <c r="K4" s="82" t="s">
        <v>81</v>
      </c>
      <c r="L4" s="83"/>
      <c r="M4" s="84"/>
      <c r="N4" s="62"/>
    </row>
    <row r="5" s="1" customFormat="1" ht="36" customHeight="1" spans="1:14">
      <c r="A5" s="22">
        <v>1</v>
      </c>
      <c r="B5" s="20" t="s">
        <v>60</v>
      </c>
      <c r="C5" s="15">
        <v>181.08</v>
      </c>
      <c r="D5" s="15">
        <v>180.41</v>
      </c>
      <c r="E5" s="34">
        <v>6</v>
      </c>
      <c r="F5" s="23">
        <v>0</v>
      </c>
      <c r="G5" s="71">
        <f t="shared" ref="G5:G8" si="0">F5/12*C5*E5</f>
        <v>0</v>
      </c>
      <c r="H5" s="71">
        <f>1140*C5/12*E5</f>
        <v>103215.6</v>
      </c>
      <c r="I5" s="71">
        <f>SUM(H5-G5)</f>
        <v>103215.6</v>
      </c>
      <c r="J5" s="71">
        <f>500*D5/12*E5</f>
        <v>45102.5</v>
      </c>
      <c r="K5" s="71">
        <f>SUM(I5-J5)</f>
        <v>58113.1</v>
      </c>
      <c r="L5" s="71">
        <v>0</v>
      </c>
      <c r="M5" s="71">
        <f>SUM(I5+L5)</f>
        <v>103215.6</v>
      </c>
      <c r="N5" s="72" t="s">
        <v>82</v>
      </c>
    </row>
    <row r="6" s="1" customFormat="1" ht="36" customHeight="1" spans="1:14">
      <c r="A6" s="22">
        <v>2</v>
      </c>
      <c r="B6" s="18" t="s">
        <v>39</v>
      </c>
      <c r="C6" s="15">
        <v>101.41</v>
      </c>
      <c r="D6" s="15">
        <v>93.11</v>
      </c>
      <c r="E6" s="5">
        <v>12</v>
      </c>
      <c r="F6" s="23">
        <v>1140</v>
      </c>
      <c r="G6" s="71">
        <f t="shared" si="0"/>
        <v>115607.4</v>
      </c>
      <c r="H6" s="71">
        <f t="shared" ref="H6:H18" si="1">1140*C6/12*E6</f>
        <v>115607.4</v>
      </c>
      <c r="I6" s="71">
        <f>SUM(H6-G6)</f>
        <v>0</v>
      </c>
      <c r="J6" s="71">
        <f t="shared" ref="J6:J18" si="2">500*D6/12*E6</f>
        <v>46555</v>
      </c>
      <c r="K6" s="71">
        <f>SUM(I6-J6)</f>
        <v>-46555</v>
      </c>
      <c r="L6" s="71">
        <f t="shared" ref="L6:L18" si="3">SUM(C6*100/12*E6)</f>
        <v>10141</v>
      </c>
      <c r="M6" s="71">
        <f t="shared" ref="M6:M18" si="4">SUM(I6+L6)</f>
        <v>10141</v>
      </c>
      <c r="N6" s="72" t="s">
        <v>83</v>
      </c>
    </row>
    <row r="7" s="1" customFormat="1" ht="36" customHeight="1" spans="1:14">
      <c r="A7" s="22">
        <v>3</v>
      </c>
      <c r="B7" s="18" t="s">
        <v>40</v>
      </c>
      <c r="C7" s="15">
        <v>90.64</v>
      </c>
      <c r="D7" s="15">
        <v>90.64</v>
      </c>
      <c r="E7" s="5">
        <v>7</v>
      </c>
      <c r="F7" s="23">
        <v>1140</v>
      </c>
      <c r="G7" s="71">
        <f t="shared" si="0"/>
        <v>60275.6</v>
      </c>
      <c r="H7" s="71">
        <f t="shared" si="1"/>
        <v>60275.6</v>
      </c>
      <c r="I7" s="71">
        <f t="shared" ref="I7:I18" si="5">SUM(H7-G7)</f>
        <v>0</v>
      </c>
      <c r="J7" s="71">
        <f t="shared" si="2"/>
        <v>26436.6666666667</v>
      </c>
      <c r="K7" s="71">
        <f t="shared" ref="K7:K18" si="6">SUM(I7-J7)</f>
        <v>-26436.6666666667</v>
      </c>
      <c r="L7" s="71">
        <f t="shared" si="3"/>
        <v>5287.33333333333</v>
      </c>
      <c r="M7" s="71">
        <f t="shared" si="4"/>
        <v>5287.33333333333</v>
      </c>
      <c r="N7" s="72" t="s">
        <v>84</v>
      </c>
    </row>
    <row r="8" s="1" customFormat="1" ht="36" customHeight="1" spans="1:14">
      <c r="A8" s="22">
        <v>4</v>
      </c>
      <c r="B8" s="18" t="s">
        <v>41</v>
      </c>
      <c r="C8" s="15">
        <v>158.43</v>
      </c>
      <c r="D8" s="15">
        <v>158.43</v>
      </c>
      <c r="E8" s="5">
        <v>7</v>
      </c>
      <c r="F8" s="23">
        <v>1140</v>
      </c>
      <c r="G8" s="71">
        <f t="shared" si="0"/>
        <v>105355.95</v>
      </c>
      <c r="H8" s="71">
        <f t="shared" si="1"/>
        <v>105355.95</v>
      </c>
      <c r="I8" s="71">
        <f t="shared" si="5"/>
        <v>0</v>
      </c>
      <c r="J8" s="71">
        <f t="shared" si="2"/>
        <v>46208.75</v>
      </c>
      <c r="K8" s="71">
        <f t="shared" si="6"/>
        <v>-46208.75</v>
      </c>
      <c r="L8" s="71">
        <f t="shared" si="3"/>
        <v>9241.75</v>
      </c>
      <c r="M8" s="71">
        <f t="shared" si="4"/>
        <v>9241.75</v>
      </c>
      <c r="N8" s="72" t="s">
        <v>84</v>
      </c>
    </row>
    <row r="9" s="1" customFormat="1" ht="40" customHeight="1" spans="1:14">
      <c r="A9" s="22">
        <v>5</v>
      </c>
      <c r="B9" s="18" t="s">
        <v>42</v>
      </c>
      <c r="C9" s="15">
        <v>83.55</v>
      </c>
      <c r="D9" s="15">
        <v>70.05</v>
      </c>
      <c r="E9" s="5">
        <v>12</v>
      </c>
      <c r="F9" s="23">
        <v>1000</v>
      </c>
      <c r="G9" s="71">
        <v>66700</v>
      </c>
      <c r="H9" s="71">
        <v>76038</v>
      </c>
      <c r="I9" s="71">
        <f t="shared" si="5"/>
        <v>9338</v>
      </c>
      <c r="J9" s="71">
        <f t="shared" si="2"/>
        <v>35025</v>
      </c>
      <c r="K9" s="71">
        <f t="shared" si="6"/>
        <v>-25687</v>
      </c>
      <c r="L9" s="71">
        <f t="shared" si="3"/>
        <v>8355</v>
      </c>
      <c r="M9" s="71">
        <f t="shared" si="4"/>
        <v>17693</v>
      </c>
      <c r="N9" s="72" t="s">
        <v>85</v>
      </c>
    </row>
    <row r="10" s="1" customFormat="1" ht="36" customHeight="1" spans="1:14">
      <c r="A10" s="22">
        <v>6</v>
      </c>
      <c r="B10" s="18" t="s">
        <v>43</v>
      </c>
      <c r="C10" s="15">
        <v>73.86</v>
      </c>
      <c r="D10" s="15">
        <v>60.76</v>
      </c>
      <c r="E10" s="5">
        <v>12</v>
      </c>
      <c r="F10" s="23">
        <v>1094</v>
      </c>
      <c r="G10" s="71">
        <v>40401</v>
      </c>
      <c r="H10" s="71">
        <f t="shared" si="1"/>
        <v>84200.4</v>
      </c>
      <c r="I10" s="71">
        <f t="shared" si="5"/>
        <v>43799.4</v>
      </c>
      <c r="J10" s="71">
        <f t="shared" si="2"/>
        <v>30380</v>
      </c>
      <c r="K10" s="71">
        <f t="shared" si="6"/>
        <v>13419.4</v>
      </c>
      <c r="L10" s="71">
        <v>0</v>
      </c>
      <c r="M10" s="71">
        <f t="shared" si="4"/>
        <v>43799.4</v>
      </c>
      <c r="N10" s="72" t="s">
        <v>86</v>
      </c>
    </row>
    <row r="11" s="1" customFormat="1" ht="36" customHeight="1" spans="1:14">
      <c r="A11" s="22">
        <v>7</v>
      </c>
      <c r="B11" s="18" t="s">
        <v>44</v>
      </c>
      <c r="C11" s="15">
        <v>61</v>
      </c>
      <c r="D11" s="15">
        <v>60</v>
      </c>
      <c r="E11" s="5">
        <v>12</v>
      </c>
      <c r="F11" s="23">
        <v>1094</v>
      </c>
      <c r="G11" s="71">
        <f t="shared" ref="G10:G18" si="7">F11/12*C11*E11</f>
        <v>66734</v>
      </c>
      <c r="H11" s="71">
        <f t="shared" si="1"/>
        <v>69540</v>
      </c>
      <c r="I11" s="71">
        <f t="shared" si="5"/>
        <v>2806</v>
      </c>
      <c r="J11" s="71">
        <f t="shared" si="2"/>
        <v>30000</v>
      </c>
      <c r="K11" s="71">
        <f t="shared" si="6"/>
        <v>-27194</v>
      </c>
      <c r="L11" s="71">
        <f t="shared" si="3"/>
        <v>6100</v>
      </c>
      <c r="M11" s="71">
        <f t="shared" si="4"/>
        <v>8906</v>
      </c>
      <c r="N11" s="72" t="s">
        <v>83</v>
      </c>
    </row>
    <row r="12" s="1" customFormat="1" ht="36" customHeight="1" spans="1:14">
      <c r="A12" s="22">
        <v>8</v>
      </c>
      <c r="B12" s="18" t="s">
        <v>45</v>
      </c>
      <c r="C12" s="15">
        <v>355</v>
      </c>
      <c r="D12" s="15">
        <v>318.28</v>
      </c>
      <c r="E12" s="5">
        <v>8</v>
      </c>
      <c r="F12" s="23">
        <v>857</v>
      </c>
      <c r="G12" s="71">
        <v>25354</v>
      </c>
      <c r="H12" s="71">
        <f t="shared" si="1"/>
        <v>269800</v>
      </c>
      <c r="I12" s="71">
        <f t="shared" si="5"/>
        <v>244446</v>
      </c>
      <c r="J12" s="71">
        <f t="shared" si="2"/>
        <v>106093.333333333</v>
      </c>
      <c r="K12" s="71">
        <f t="shared" si="6"/>
        <v>138352.666666667</v>
      </c>
      <c r="L12" s="71">
        <v>0</v>
      </c>
      <c r="M12" s="71">
        <f t="shared" si="4"/>
        <v>244446</v>
      </c>
      <c r="N12" s="72" t="s">
        <v>87</v>
      </c>
    </row>
    <row r="13" s="1" customFormat="1" ht="36" customHeight="1" spans="1:14">
      <c r="A13" s="22">
        <v>9</v>
      </c>
      <c r="B13" s="18" t="s">
        <v>46</v>
      </c>
      <c r="C13" s="15">
        <v>289.54</v>
      </c>
      <c r="D13" s="15">
        <v>239.69</v>
      </c>
      <c r="E13" s="5">
        <v>8</v>
      </c>
      <c r="F13" s="23">
        <v>1140</v>
      </c>
      <c r="G13" s="71">
        <f t="shared" si="7"/>
        <v>220050.4</v>
      </c>
      <c r="H13" s="71">
        <f t="shared" si="1"/>
        <v>220050.4</v>
      </c>
      <c r="I13" s="71">
        <f t="shared" si="5"/>
        <v>0</v>
      </c>
      <c r="J13" s="71">
        <f t="shared" si="2"/>
        <v>79896.6666666667</v>
      </c>
      <c r="K13" s="71">
        <f t="shared" si="6"/>
        <v>-79896.6666666667</v>
      </c>
      <c r="L13" s="71">
        <f t="shared" si="3"/>
        <v>19302.6666666667</v>
      </c>
      <c r="M13" s="71">
        <f t="shared" si="4"/>
        <v>19302.6666666667</v>
      </c>
      <c r="N13" s="72" t="s">
        <v>88</v>
      </c>
    </row>
    <row r="14" s="1" customFormat="1" ht="36" customHeight="1" spans="1:14">
      <c r="A14" s="22">
        <v>10</v>
      </c>
      <c r="B14" s="18" t="s">
        <v>47</v>
      </c>
      <c r="C14" s="15">
        <v>353.425</v>
      </c>
      <c r="D14" s="15">
        <v>303.935</v>
      </c>
      <c r="E14" s="5">
        <v>8</v>
      </c>
      <c r="F14" s="23">
        <v>1140</v>
      </c>
      <c r="G14" s="71">
        <f t="shared" si="7"/>
        <v>268603</v>
      </c>
      <c r="H14" s="71">
        <f t="shared" si="1"/>
        <v>268603</v>
      </c>
      <c r="I14" s="71">
        <f t="shared" si="5"/>
        <v>0</v>
      </c>
      <c r="J14" s="71">
        <f t="shared" si="2"/>
        <v>101311.666666667</v>
      </c>
      <c r="K14" s="71">
        <f t="shared" si="6"/>
        <v>-101311.666666667</v>
      </c>
      <c r="L14" s="71">
        <f t="shared" si="3"/>
        <v>23561.6666666667</v>
      </c>
      <c r="M14" s="71">
        <f t="shared" si="4"/>
        <v>23561.6666666667</v>
      </c>
      <c r="N14" s="72" t="s">
        <v>88</v>
      </c>
    </row>
    <row r="15" s="1" customFormat="1" ht="36" customHeight="1" spans="1:14">
      <c r="A15" s="22">
        <v>11</v>
      </c>
      <c r="B15" s="18" t="s">
        <v>48</v>
      </c>
      <c r="C15" s="15">
        <v>57.9</v>
      </c>
      <c r="D15" s="15">
        <v>52.85</v>
      </c>
      <c r="E15" s="5">
        <v>12</v>
      </c>
      <c r="F15" s="23">
        <v>1140</v>
      </c>
      <c r="G15" s="71">
        <f t="shared" si="7"/>
        <v>66006</v>
      </c>
      <c r="H15" s="71">
        <f t="shared" si="1"/>
        <v>66006</v>
      </c>
      <c r="I15" s="71">
        <f t="shared" si="5"/>
        <v>0</v>
      </c>
      <c r="J15" s="71">
        <f t="shared" si="2"/>
        <v>26425</v>
      </c>
      <c r="K15" s="71">
        <f t="shared" si="6"/>
        <v>-26425</v>
      </c>
      <c r="L15" s="71">
        <f t="shared" si="3"/>
        <v>5790</v>
      </c>
      <c r="M15" s="71">
        <f t="shared" si="4"/>
        <v>5790</v>
      </c>
      <c r="N15" s="72" t="s">
        <v>83</v>
      </c>
    </row>
    <row r="16" s="30" customFormat="1" ht="36" customHeight="1" spans="1:14">
      <c r="A16" s="22">
        <v>12</v>
      </c>
      <c r="B16" s="72" t="s">
        <v>61</v>
      </c>
      <c r="C16" s="7">
        <v>51.36</v>
      </c>
      <c r="D16" s="7">
        <v>45.32</v>
      </c>
      <c r="E16" s="5">
        <v>6</v>
      </c>
      <c r="F16" s="23">
        <v>1140</v>
      </c>
      <c r="G16" s="71">
        <f t="shared" si="7"/>
        <v>29275.2</v>
      </c>
      <c r="H16" s="71">
        <f t="shared" si="1"/>
        <v>29275.2</v>
      </c>
      <c r="I16" s="71">
        <f t="shared" si="5"/>
        <v>0</v>
      </c>
      <c r="J16" s="71">
        <f t="shared" si="2"/>
        <v>11330</v>
      </c>
      <c r="K16" s="71">
        <f t="shared" si="6"/>
        <v>-11330</v>
      </c>
      <c r="L16" s="71">
        <f t="shared" si="3"/>
        <v>2568</v>
      </c>
      <c r="M16" s="71">
        <f t="shared" si="4"/>
        <v>2568</v>
      </c>
      <c r="N16" s="72" t="s">
        <v>89</v>
      </c>
    </row>
    <row r="17" s="30" customFormat="1" ht="36" customHeight="1" spans="1:14">
      <c r="A17" s="22">
        <v>13</v>
      </c>
      <c r="B17" s="72" t="s">
        <v>62</v>
      </c>
      <c r="C17" s="7">
        <v>79.54</v>
      </c>
      <c r="D17" s="7">
        <v>65.58</v>
      </c>
      <c r="E17" s="5">
        <v>6</v>
      </c>
      <c r="F17" s="23">
        <v>1140</v>
      </c>
      <c r="G17" s="71">
        <f t="shared" si="7"/>
        <v>45337.8</v>
      </c>
      <c r="H17" s="71">
        <f t="shared" si="1"/>
        <v>45337.8</v>
      </c>
      <c r="I17" s="71">
        <f t="shared" si="5"/>
        <v>0</v>
      </c>
      <c r="J17" s="71">
        <f t="shared" si="2"/>
        <v>16395</v>
      </c>
      <c r="K17" s="71">
        <f t="shared" si="6"/>
        <v>-16395</v>
      </c>
      <c r="L17" s="71">
        <f t="shared" si="3"/>
        <v>3977</v>
      </c>
      <c r="M17" s="71">
        <f t="shared" si="4"/>
        <v>3977</v>
      </c>
      <c r="N17" s="72" t="s">
        <v>89</v>
      </c>
    </row>
    <row r="18" s="30" customFormat="1" ht="39" customHeight="1" spans="1:14">
      <c r="A18" s="22">
        <v>14</v>
      </c>
      <c r="B18" s="72" t="s">
        <v>63</v>
      </c>
      <c r="C18" s="7">
        <v>490.76</v>
      </c>
      <c r="D18" s="7">
        <v>410.58</v>
      </c>
      <c r="E18" s="5">
        <v>6</v>
      </c>
      <c r="F18" s="23">
        <v>0</v>
      </c>
      <c r="G18" s="71">
        <f t="shared" si="7"/>
        <v>0</v>
      </c>
      <c r="H18" s="71">
        <f t="shared" si="1"/>
        <v>279733.2</v>
      </c>
      <c r="I18" s="71">
        <f t="shared" si="5"/>
        <v>279733.2</v>
      </c>
      <c r="J18" s="71">
        <f t="shared" si="2"/>
        <v>102645</v>
      </c>
      <c r="K18" s="71">
        <f t="shared" si="6"/>
        <v>177088.2</v>
      </c>
      <c r="L18" s="71">
        <v>0</v>
      </c>
      <c r="M18" s="71">
        <f t="shared" si="4"/>
        <v>279733.2</v>
      </c>
      <c r="N18" s="72" t="s">
        <v>90</v>
      </c>
    </row>
    <row r="19" ht="36" customHeight="1" spans="1:14">
      <c r="A19" s="73"/>
      <c r="B19" s="69" t="s">
        <v>10</v>
      </c>
      <c r="C19" s="74">
        <f t="shared" ref="C19:M19" si="8">SUM(C5:C18)</f>
        <v>2427.495</v>
      </c>
      <c r="D19" s="74">
        <f t="shared" si="8"/>
        <v>2149.635</v>
      </c>
      <c r="E19" s="73"/>
      <c r="F19" s="73"/>
      <c r="G19" s="71">
        <f t="shared" si="8"/>
        <v>1109700.35</v>
      </c>
      <c r="H19" s="71">
        <f t="shared" si="8"/>
        <v>1793038.55</v>
      </c>
      <c r="I19" s="71">
        <f t="shared" si="8"/>
        <v>683338.2</v>
      </c>
      <c r="J19" s="71">
        <f t="shared" si="8"/>
        <v>703804.583333333</v>
      </c>
      <c r="K19" s="71">
        <f t="shared" si="8"/>
        <v>-20466.3833333333</v>
      </c>
      <c r="L19" s="85">
        <f t="shared" si="8"/>
        <v>94324.4166666667</v>
      </c>
      <c r="M19" s="85">
        <f t="shared" si="8"/>
        <v>777662.616666667</v>
      </c>
      <c r="N19" s="69"/>
    </row>
    <row r="20" ht="42" customHeight="1" spans="1:14">
      <c r="A20" s="46" t="s">
        <v>37</v>
      </c>
      <c r="B20" s="75"/>
      <c r="C20" s="46"/>
      <c r="G20" s="76"/>
      <c r="H20" s="76"/>
      <c r="I20" s="76" t="s">
        <v>91</v>
      </c>
      <c r="J20" s="59" t="s">
        <v>26</v>
      </c>
      <c r="K20" s="76"/>
      <c r="L20" s="76"/>
      <c r="M20" s="76"/>
      <c r="N20" s="58" t="s">
        <v>92</v>
      </c>
    </row>
    <row r="21" spans="7:13">
      <c r="G21" s="76"/>
      <c r="H21" s="76"/>
      <c r="I21" s="76"/>
      <c r="K21" s="76"/>
      <c r="L21" s="76"/>
      <c r="M21" s="76"/>
    </row>
    <row r="22" spans="7:13">
      <c r="G22" s="76"/>
      <c r="H22" s="76"/>
      <c r="I22" s="76"/>
      <c r="K22" s="76"/>
      <c r="L22" s="76"/>
      <c r="M22" s="76"/>
    </row>
    <row r="23" spans="7:13">
      <c r="G23" s="76"/>
      <c r="H23" s="76"/>
      <c r="I23" s="76"/>
      <c r="K23" s="76"/>
      <c r="L23" s="76"/>
      <c r="M23" s="76"/>
    </row>
    <row r="24" spans="7:13">
      <c r="G24" s="76"/>
      <c r="H24" s="76"/>
      <c r="I24" s="76"/>
      <c r="K24" s="76"/>
      <c r="L24" s="76"/>
      <c r="M24" s="76"/>
    </row>
    <row r="25" spans="7:13">
      <c r="G25" s="77"/>
      <c r="H25" s="77"/>
      <c r="I25" s="77"/>
      <c r="K25" s="77"/>
      <c r="L25" s="77"/>
      <c r="M25" s="77"/>
    </row>
    <row r="26" spans="7:13">
      <c r="G26" s="77"/>
      <c r="H26" s="77"/>
      <c r="I26" s="77"/>
      <c r="K26" s="77"/>
      <c r="L26" s="77"/>
      <c r="M26" s="77"/>
    </row>
    <row r="27" spans="7:13">
      <c r="G27" s="77"/>
      <c r="H27" s="77"/>
      <c r="I27" s="77"/>
      <c r="K27" s="77"/>
      <c r="L27" s="77"/>
      <c r="M27" s="77"/>
    </row>
    <row r="28" spans="7:13">
      <c r="G28" s="77"/>
      <c r="H28" s="77"/>
      <c r="I28" s="77"/>
      <c r="K28" s="77"/>
      <c r="L28" s="77"/>
      <c r="M28" s="77"/>
    </row>
    <row r="29" spans="7:13">
      <c r="G29" s="77"/>
      <c r="H29" s="77"/>
      <c r="I29" s="77"/>
      <c r="K29" s="77"/>
      <c r="L29" s="77"/>
      <c r="M29" s="77"/>
    </row>
    <row r="30" spans="7:13">
      <c r="G30" s="77"/>
      <c r="H30" s="77"/>
      <c r="I30" s="77"/>
      <c r="K30" s="77"/>
      <c r="L30" s="77"/>
      <c r="M30" s="77"/>
    </row>
    <row r="31" spans="7:13">
      <c r="G31" s="77"/>
      <c r="H31" s="77"/>
      <c r="I31" s="77"/>
      <c r="K31" s="77"/>
      <c r="L31" s="77"/>
      <c r="M31" s="77"/>
    </row>
    <row r="32" spans="7:13">
      <c r="G32" s="77"/>
      <c r="H32" s="77"/>
      <c r="I32" s="77"/>
      <c r="K32" s="77"/>
      <c r="L32" s="77"/>
      <c r="M32" s="77"/>
    </row>
  </sheetData>
  <mergeCells count="13">
    <mergeCell ref="A1:N1"/>
    <mergeCell ref="C3:D3"/>
    <mergeCell ref="F3:G3"/>
    <mergeCell ref="J3:K3"/>
    <mergeCell ref="A20:C20"/>
    <mergeCell ref="A3:A4"/>
    <mergeCell ref="B3:B4"/>
    <mergeCell ref="E3:E4"/>
    <mergeCell ref="H3:H4"/>
    <mergeCell ref="I3:I4"/>
    <mergeCell ref="L3:L4"/>
    <mergeCell ref="M3:M4"/>
    <mergeCell ref="N3:N4"/>
  </mergeCells>
  <pageMargins left="0.751388888888889" right="0.751388888888889" top="1" bottom="1" header="0.5" footer="0.5"/>
  <pageSetup paperSize="9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47"/>
  <sheetViews>
    <sheetView workbookViewId="0">
      <selection activeCell="K13" sqref="K13"/>
    </sheetView>
  </sheetViews>
  <sheetFormatPr defaultColWidth="9" defaultRowHeight="13.5"/>
  <cols>
    <col min="1" max="1" width="4.375" customWidth="1"/>
    <col min="2" max="2" width="27.125" customWidth="1"/>
    <col min="3" max="3" width="9.375" style="32"/>
    <col min="4" max="4" width="11.25" style="32" customWidth="1"/>
    <col min="5" max="5" width="14" customWidth="1"/>
    <col min="6" max="6" width="15" customWidth="1"/>
    <col min="7" max="7" width="6.625" style="50" customWidth="1"/>
    <col min="8" max="8" width="7" customWidth="1"/>
    <col min="9" max="9" width="11.375" style="49" customWidth="1"/>
    <col min="10" max="10" width="10.5" style="49" customWidth="1"/>
    <col min="11" max="11" width="11" style="49" customWidth="1"/>
    <col min="17" max="17" width="11.75" customWidth="1"/>
    <col min="18" max="18" width="13.75" customWidth="1"/>
    <col min="21" max="21" width="16.125" style="51" customWidth="1"/>
    <col min="22" max="22" width="12.375" customWidth="1"/>
    <col min="23" max="23" width="15.875" customWidth="1"/>
  </cols>
  <sheetData>
    <row r="1" ht="21" customHeight="1" spans="1:23">
      <c r="A1" s="31" t="s">
        <v>93</v>
      </c>
      <c r="B1" s="31"/>
      <c r="C1" s="31"/>
      <c r="D1" s="31"/>
      <c r="E1" s="31"/>
      <c r="F1" s="31"/>
      <c r="G1" s="52"/>
      <c r="H1" s="31"/>
      <c r="I1" s="31"/>
      <c r="J1" s="31"/>
      <c r="K1" s="31"/>
      <c r="M1" s="31" t="s">
        <v>93</v>
      </c>
      <c r="N1" s="31"/>
      <c r="O1" s="31"/>
      <c r="P1" s="31"/>
      <c r="Q1" s="31"/>
      <c r="R1" s="31"/>
      <c r="S1" s="52"/>
      <c r="T1" s="31"/>
      <c r="U1" s="55"/>
      <c r="V1" s="31"/>
      <c r="W1" s="31"/>
    </row>
    <row r="2" ht="12" customHeight="1" spans="1:23">
      <c r="A2" t="s">
        <v>1</v>
      </c>
      <c r="J2" s="33" t="s">
        <v>2</v>
      </c>
      <c r="K2" s="33"/>
      <c r="M2" t="s">
        <v>1</v>
      </c>
      <c r="O2" s="32"/>
      <c r="P2" s="32"/>
      <c r="S2" s="50"/>
      <c r="V2" s="33" t="s">
        <v>2</v>
      </c>
      <c r="W2" s="33"/>
    </row>
    <row r="3" ht="24" customHeight="1" spans="1:23">
      <c r="A3" s="34" t="s">
        <v>3</v>
      </c>
      <c r="B3" s="35" t="s">
        <v>4</v>
      </c>
      <c r="C3" s="36" t="s">
        <v>5</v>
      </c>
      <c r="D3" s="36"/>
      <c r="E3" s="35" t="s">
        <v>6</v>
      </c>
      <c r="F3" s="35" t="s">
        <v>7</v>
      </c>
      <c r="G3" s="34" t="s">
        <v>8</v>
      </c>
      <c r="H3" s="34"/>
      <c r="I3" s="42" t="s">
        <v>9</v>
      </c>
      <c r="J3" s="42"/>
      <c r="K3" s="42"/>
      <c r="L3" s="54"/>
      <c r="M3" s="34" t="s">
        <v>3</v>
      </c>
      <c r="N3" s="35" t="s">
        <v>4</v>
      </c>
      <c r="O3" s="36" t="s">
        <v>5</v>
      </c>
      <c r="P3" s="36"/>
      <c r="Q3" s="35" t="s">
        <v>6</v>
      </c>
      <c r="R3" s="35" t="s">
        <v>7</v>
      </c>
      <c r="S3" s="34" t="s">
        <v>8</v>
      </c>
      <c r="T3" s="34"/>
      <c r="U3" s="56" t="s">
        <v>9</v>
      </c>
      <c r="V3" s="42"/>
      <c r="W3" s="42"/>
    </row>
    <row r="4" ht="27" customHeight="1" spans="1:23">
      <c r="A4" s="34"/>
      <c r="B4" s="35"/>
      <c r="C4" s="36" t="s">
        <v>10</v>
      </c>
      <c r="D4" s="39" t="s">
        <v>11</v>
      </c>
      <c r="E4" s="35"/>
      <c r="F4" s="35"/>
      <c r="G4" s="34" t="s">
        <v>10</v>
      </c>
      <c r="H4" s="35" t="s">
        <v>12</v>
      </c>
      <c r="I4" s="42" t="s">
        <v>10</v>
      </c>
      <c r="J4" s="42" t="s">
        <v>13</v>
      </c>
      <c r="K4" s="42" t="s">
        <v>14</v>
      </c>
      <c r="L4" s="54"/>
      <c r="M4" s="34"/>
      <c r="N4" s="35"/>
      <c r="O4" s="36" t="s">
        <v>10</v>
      </c>
      <c r="P4" s="39" t="s">
        <v>11</v>
      </c>
      <c r="Q4" s="35"/>
      <c r="R4" s="35"/>
      <c r="S4" s="34" t="s">
        <v>10</v>
      </c>
      <c r="T4" s="35" t="s">
        <v>12</v>
      </c>
      <c r="U4" s="56" t="s">
        <v>10</v>
      </c>
      <c r="V4" s="42" t="s">
        <v>13</v>
      </c>
      <c r="W4" s="42" t="s">
        <v>14</v>
      </c>
    </row>
    <row r="5" customFormat="1" ht="18" customHeight="1" spans="1:23">
      <c r="A5" s="13">
        <v>1</v>
      </c>
      <c r="B5" s="14" t="s">
        <v>15</v>
      </c>
      <c r="C5" s="15">
        <v>513.4</v>
      </c>
      <c r="D5" s="15">
        <v>461.048</v>
      </c>
      <c r="E5" s="16">
        <v>42917</v>
      </c>
      <c r="F5" s="16">
        <v>43465</v>
      </c>
      <c r="G5" s="34">
        <v>24</v>
      </c>
      <c r="H5" s="34">
        <v>21</v>
      </c>
      <c r="I5" s="17">
        <f>J5+K5</f>
        <v>461048</v>
      </c>
      <c r="J5" s="17">
        <f t="shared" ref="J5:J12" si="0">H5*500*D5/12</f>
        <v>403417</v>
      </c>
      <c r="K5" s="42">
        <f>(G5-H5)*500/12*D5</f>
        <v>57631</v>
      </c>
      <c r="M5" s="13">
        <v>1</v>
      </c>
      <c r="N5" s="14" t="s">
        <v>15</v>
      </c>
      <c r="O5" s="15">
        <v>513.4</v>
      </c>
      <c r="P5" s="15">
        <v>461.048</v>
      </c>
      <c r="Q5" s="16">
        <v>42917</v>
      </c>
      <c r="R5" s="16">
        <v>43465</v>
      </c>
      <c r="S5" s="34">
        <v>24</v>
      </c>
      <c r="T5" s="34">
        <v>21</v>
      </c>
      <c r="U5" s="57">
        <f t="shared" ref="U5:U23" si="1">V5+W5</f>
        <v>461048</v>
      </c>
      <c r="V5" s="17">
        <f t="shared" ref="V5:V23" si="2">T5*500*P5/12</f>
        <v>403417</v>
      </c>
      <c r="W5" s="42">
        <f t="shared" ref="W5:W23" si="3">(S5-T5)*500/12*P5</f>
        <v>57631</v>
      </c>
    </row>
    <row r="6" s="1" customFormat="1" ht="18" customHeight="1" spans="1:23">
      <c r="A6" s="13">
        <v>2</v>
      </c>
      <c r="B6" s="22" t="s">
        <v>16</v>
      </c>
      <c r="C6" s="15">
        <v>232.83</v>
      </c>
      <c r="D6" s="15">
        <v>232.83</v>
      </c>
      <c r="E6" s="16">
        <v>42917</v>
      </c>
      <c r="F6" s="16">
        <v>43465</v>
      </c>
      <c r="G6" s="34">
        <v>24</v>
      </c>
      <c r="H6" s="34">
        <v>21</v>
      </c>
      <c r="I6" s="17">
        <f t="shared" ref="I6:I23" si="4">J6+K6</f>
        <v>232830</v>
      </c>
      <c r="J6" s="17">
        <f t="shared" si="0"/>
        <v>203726.25</v>
      </c>
      <c r="K6" s="42">
        <f t="shared" ref="K6:K23" si="5">(G6-H6)*500/12*D6</f>
        <v>29103.75</v>
      </c>
      <c r="M6" s="13">
        <v>2</v>
      </c>
      <c r="N6" s="22" t="s">
        <v>16</v>
      </c>
      <c r="O6" s="15">
        <v>232.83</v>
      </c>
      <c r="P6" s="15">
        <v>232.83</v>
      </c>
      <c r="Q6" s="16">
        <v>42917</v>
      </c>
      <c r="R6" s="16">
        <v>43465</v>
      </c>
      <c r="S6" s="34">
        <v>24</v>
      </c>
      <c r="T6" s="34">
        <v>21</v>
      </c>
      <c r="U6" s="57">
        <f t="shared" si="1"/>
        <v>232830</v>
      </c>
      <c r="V6" s="17">
        <f t="shared" si="2"/>
        <v>203726.25</v>
      </c>
      <c r="W6" s="42">
        <f t="shared" si="3"/>
        <v>29103.75</v>
      </c>
    </row>
    <row r="7" s="1" customFormat="1" ht="18" customHeight="1" spans="1:23">
      <c r="A7" s="13">
        <v>3</v>
      </c>
      <c r="B7" s="22" t="s">
        <v>17</v>
      </c>
      <c r="C7" s="15">
        <v>121.77</v>
      </c>
      <c r="D7" s="15">
        <v>121.77</v>
      </c>
      <c r="E7" s="16">
        <v>42917</v>
      </c>
      <c r="F7" s="16">
        <v>43465</v>
      </c>
      <c r="G7" s="34">
        <v>24</v>
      </c>
      <c r="H7" s="34">
        <v>21</v>
      </c>
      <c r="I7" s="17">
        <f t="shared" si="4"/>
        <v>121770</v>
      </c>
      <c r="J7" s="17">
        <f t="shared" si="0"/>
        <v>106548.75</v>
      </c>
      <c r="K7" s="42">
        <f t="shared" si="5"/>
        <v>15221.25</v>
      </c>
      <c r="M7" s="13">
        <v>3</v>
      </c>
      <c r="N7" s="22" t="s">
        <v>17</v>
      </c>
      <c r="O7" s="15">
        <v>121.77</v>
      </c>
      <c r="P7" s="15">
        <v>121.77</v>
      </c>
      <c r="Q7" s="16">
        <v>42917</v>
      </c>
      <c r="R7" s="16">
        <v>43465</v>
      </c>
      <c r="S7" s="34">
        <v>24</v>
      </c>
      <c r="T7" s="34">
        <v>21</v>
      </c>
      <c r="U7" s="57">
        <f t="shared" si="1"/>
        <v>121770</v>
      </c>
      <c r="V7" s="17">
        <f t="shared" si="2"/>
        <v>106548.75</v>
      </c>
      <c r="W7" s="42">
        <f t="shared" si="3"/>
        <v>15221.25</v>
      </c>
    </row>
    <row r="8" s="1" customFormat="1" ht="18" customHeight="1" spans="1:23">
      <c r="A8" s="13">
        <v>4</v>
      </c>
      <c r="B8" s="19" t="s">
        <v>18</v>
      </c>
      <c r="C8" s="15">
        <v>200.16</v>
      </c>
      <c r="D8" s="15">
        <v>200.16</v>
      </c>
      <c r="E8" s="16">
        <v>42917</v>
      </c>
      <c r="F8" s="16">
        <v>43465</v>
      </c>
      <c r="G8" s="34">
        <v>24</v>
      </c>
      <c r="H8" s="34">
        <v>21</v>
      </c>
      <c r="I8" s="17">
        <f t="shared" si="4"/>
        <v>200160</v>
      </c>
      <c r="J8" s="17">
        <f t="shared" si="0"/>
        <v>175140</v>
      </c>
      <c r="K8" s="42">
        <f t="shared" si="5"/>
        <v>25020</v>
      </c>
      <c r="M8" s="13">
        <v>4</v>
      </c>
      <c r="N8" s="19" t="s">
        <v>18</v>
      </c>
      <c r="O8" s="15">
        <v>200.16</v>
      </c>
      <c r="P8" s="15">
        <v>200.16</v>
      </c>
      <c r="Q8" s="16">
        <v>42917</v>
      </c>
      <c r="R8" s="16">
        <v>43465</v>
      </c>
      <c r="S8" s="34">
        <v>24</v>
      </c>
      <c r="T8" s="34">
        <v>21</v>
      </c>
      <c r="U8" s="57">
        <f t="shared" si="1"/>
        <v>200160</v>
      </c>
      <c r="V8" s="17">
        <f t="shared" si="2"/>
        <v>175140</v>
      </c>
      <c r="W8" s="42">
        <f t="shared" si="3"/>
        <v>25020</v>
      </c>
    </row>
    <row r="9" s="1" customFormat="1" ht="18" customHeight="1" spans="1:23">
      <c r="A9" s="13">
        <v>5</v>
      </c>
      <c r="B9" s="19" t="s">
        <v>19</v>
      </c>
      <c r="C9" s="15">
        <v>117.09</v>
      </c>
      <c r="D9" s="15">
        <v>117.09</v>
      </c>
      <c r="E9" s="16">
        <v>42917</v>
      </c>
      <c r="F9" s="16">
        <v>43465</v>
      </c>
      <c r="G9" s="34">
        <v>24</v>
      </c>
      <c r="H9" s="34">
        <v>21</v>
      </c>
      <c r="I9" s="17">
        <f t="shared" si="4"/>
        <v>117090</v>
      </c>
      <c r="J9" s="17">
        <f t="shared" si="0"/>
        <v>102453.75</v>
      </c>
      <c r="K9" s="42">
        <f t="shared" si="5"/>
        <v>14636.25</v>
      </c>
      <c r="M9" s="13">
        <v>5</v>
      </c>
      <c r="N9" s="19" t="s">
        <v>19</v>
      </c>
      <c r="O9" s="15">
        <v>117.09</v>
      </c>
      <c r="P9" s="15">
        <v>117.09</v>
      </c>
      <c r="Q9" s="16">
        <v>42917</v>
      </c>
      <c r="R9" s="16">
        <v>43465</v>
      </c>
      <c r="S9" s="34">
        <v>24</v>
      </c>
      <c r="T9" s="34">
        <v>21</v>
      </c>
      <c r="U9" s="57">
        <f t="shared" si="1"/>
        <v>117090</v>
      </c>
      <c r="V9" s="17">
        <f t="shared" si="2"/>
        <v>102453.75</v>
      </c>
      <c r="W9" s="42">
        <f t="shared" si="3"/>
        <v>14636.25</v>
      </c>
    </row>
    <row r="10" s="1" customFormat="1" ht="18" customHeight="1" spans="1:23">
      <c r="A10" s="13">
        <v>6</v>
      </c>
      <c r="B10" s="19" t="s">
        <v>60</v>
      </c>
      <c r="C10" s="15">
        <v>181.08</v>
      </c>
      <c r="D10" s="15">
        <v>180.41</v>
      </c>
      <c r="E10" s="16">
        <v>43466</v>
      </c>
      <c r="F10" s="16">
        <v>47118</v>
      </c>
      <c r="G10" s="5">
        <v>12</v>
      </c>
      <c r="H10" s="34">
        <v>6</v>
      </c>
      <c r="I10" s="17">
        <f t="shared" si="4"/>
        <v>90205</v>
      </c>
      <c r="J10" s="17">
        <f t="shared" si="0"/>
        <v>45102.5</v>
      </c>
      <c r="K10" s="42">
        <f t="shared" si="5"/>
        <v>45102.5</v>
      </c>
      <c r="M10" s="13">
        <v>6</v>
      </c>
      <c r="N10" s="19" t="s">
        <v>60</v>
      </c>
      <c r="O10" s="15">
        <v>181.08</v>
      </c>
      <c r="P10" s="15">
        <v>180.41</v>
      </c>
      <c r="Q10" s="16">
        <v>43466</v>
      </c>
      <c r="R10" s="16">
        <v>47118</v>
      </c>
      <c r="S10" s="5">
        <v>12</v>
      </c>
      <c r="T10" s="34">
        <v>6</v>
      </c>
      <c r="U10" s="57">
        <f t="shared" si="1"/>
        <v>90205</v>
      </c>
      <c r="V10" s="17">
        <f t="shared" si="2"/>
        <v>45102.5</v>
      </c>
      <c r="W10" s="42">
        <f t="shared" si="3"/>
        <v>45102.5</v>
      </c>
    </row>
    <row r="11" s="1" customFormat="1" ht="18" customHeight="1" spans="1:23">
      <c r="A11" s="13">
        <v>7</v>
      </c>
      <c r="B11" s="22" t="s">
        <v>39</v>
      </c>
      <c r="C11" s="15">
        <v>101.41</v>
      </c>
      <c r="D11" s="15">
        <v>93.11</v>
      </c>
      <c r="E11" s="16">
        <v>43282</v>
      </c>
      <c r="F11" s="16">
        <v>47118</v>
      </c>
      <c r="G11" s="5">
        <v>18</v>
      </c>
      <c r="H11" s="5">
        <v>12</v>
      </c>
      <c r="I11" s="17">
        <f t="shared" si="4"/>
        <v>69832.5</v>
      </c>
      <c r="J11" s="17">
        <f t="shared" si="0"/>
        <v>46555</v>
      </c>
      <c r="K11" s="42">
        <f t="shared" si="5"/>
        <v>23277.5</v>
      </c>
      <c r="M11" s="13">
        <v>7</v>
      </c>
      <c r="N11" s="22" t="s">
        <v>39</v>
      </c>
      <c r="O11" s="15">
        <v>101.41</v>
      </c>
      <c r="P11" s="15">
        <v>93.11</v>
      </c>
      <c r="Q11" s="16">
        <v>43282</v>
      </c>
      <c r="R11" s="16">
        <v>47118</v>
      </c>
      <c r="S11" s="5">
        <v>18</v>
      </c>
      <c r="T11" s="5">
        <v>12</v>
      </c>
      <c r="U11" s="57">
        <f t="shared" si="1"/>
        <v>69832.5</v>
      </c>
      <c r="V11" s="17">
        <f t="shared" si="2"/>
        <v>46555</v>
      </c>
      <c r="W11" s="42">
        <f t="shared" si="3"/>
        <v>23277.5</v>
      </c>
    </row>
    <row r="12" s="1" customFormat="1" ht="18" customHeight="1" spans="1:23">
      <c r="A12" s="13">
        <v>8</v>
      </c>
      <c r="B12" s="53" t="s">
        <v>40</v>
      </c>
      <c r="C12" s="15">
        <v>90.64</v>
      </c>
      <c r="D12" s="15">
        <v>90.64</v>
      </c>
      <c r="E12" s="16">
        <v>43435</v>
      </c>
      <c r="F12" s="16">
        <v>47118</v>
      </c>
      <c r="G12" s="5">
        <v>13</v>
      </c>
      <c r="H12" s="5">
        <v>7</v>
      </c>
      <c r="I12" s="17">
        <f t="shared" si="4"/>
        <v>49096.6666666667</v>
      </c>
      <c r="J12" s="17">
        <f t="shared" si="0"/>
        <v>26436.6666666667</v>
      </c>
      <c r="K12" s="42">
        <f t="shared" si="5"/>
        <v>22660</v>
      </c>
      <c r="M12" s="13">
        <v>8</v>
      </c>
      <c r="N12" s="53" t="s">
        <v>40</v>
      </c>
      <c r="O12" s="15">
        <v>90.64</v>
      </c>
      <c r="P12" s="15">
        <v>90.64</v>
      </c>
      <c r="Q12" s="16">
        <v>43435</v>
      </c>
      <c r="R12" s="16">
        <v>47118</v>
      </c>
      <c r="S12" s="5">
        <v>13</v>
      </c>
      <c r="T12" s="5">
        <v>7</v>
      </c>
      <c r="U12" s="57">
        <f t="shared" si="1"/>
        <v>49096.6666666667</v>
      </c>
      <c r="V12" s="17">
        <f t="shared" si="2"/>
        <v>26436.6666666667</v>
      </c>
      <c r="W12" s="42">
        <f t="shared" si="3"/>
        <v>22660</v>
      </c>
    </row>
    <row r="13" s="1" customFormat="1" ht="18" customHeight="1" spans="1:23">
      <c r="A13" s="13">
        <v>10</v>
      </c>
      <c r="B13" s="53" t="s">
        <v>42</v>
      </c>
      <c r="C13" s="15">
        <v>83.55</v>
      </c>
      <c r="D13" s="15">
        <v>70.05</v>
      </c>
      <c r="E13" s="16">
        <v>43282</v>
      </c>
      <c r="F13" s="16">
        <v>47118</v>
      </c>
      <c r="G13" s="5">
        <v>18</v>
      </c>
      <c r="H13" s="5">
        <v>12</v>
      </c>
      <c r="I13" s="17">
        <f t="shared" si="4"/>
        <v>52537.5</v>
      </c>
      <c r="J13" s="17">
        <f t="shared" ref="J13:J24" si="6">H13*500*D13/12</f>
        <v>35025</v>
      </c>
      <c r="K13" s="42">
        <f t="shared" si="5"/>
        <v>17512.5</v>
      </c>
      <c r="M13" s="13">
        <v>10</v>
      </c>
      <c r="N13" s="53" t="s">
        <v>42</v>
      </c>
      <c r="O13" s="15">
        <v>83.55</v>
      </c>
      <c r="P13" s="15">
        <v>70.05</v>
      </c>
      <c r="Q13" s="16">
        <v>43282</v>
      </c>
      <c r="R13" s="16">
        <v>47118</v>
      </c>
      <c r="S13" s="5">
        <v>18</v>
      </c>
      <c r="T13" s="5">
        <v>12</v>
      </c>
      <c r="U13" s="57">
        <f t="shared" si="1"/>
        <v>52537.5</v>
      </c>
      <c r="V13" s="17">
        <f t="shared" si="2"/>
        <v>35025</v>
      </c>
      <c r="W13" s="42">
        <f t="shared" si="3"/>
        <v>17512.5</v>
      </c>
    </row>
    <row r="14" s="1" customFormat="1" ht="18" customHeight="1" spans="1:23">
      <c r="A14" s="13">
        <v>11</v>
      </c>
      <c r="B14" s="53" t="s">
        <v>43</v>
      </c>
      <c r="C14" s="15">
        <v>73.86</v>
      </c>
      <c r="D14" s="15">
        <v>60.76</v>
      </c>
      <c r="E14" s="16">
        <v>43282</v>
      </c>
      <c r="F14" s="16">
        <v>47118</v>
      </c>
      <c r="G14" s="5">
        <v>18</v>
      </c>
      <c r="H14" s="5">
        <v>12</v>
      </c>
      <c r="I14" s="17">
        <f t="shared" si="4"/>
        <v>45570</v>
      </c>
      <c r="J14" s="17">
        <f t="shared" si="6"/>
        <v>30380</v>
      </c>
      <c r="K14" s="42">
        <f t="shared" si="5"/>
        <v>15190</v>
      </c>
      <c r="M14" s="13">
        <v>11</v>
      </c>
      <c r="N14" s="53" t="s">
        <v>43</v>
      </c>
      <c r="O14" s="15">
        <v>73.86</v>
      </c>
      <c r="P14" s="15">
        <v>60.76</v>
      </c>
      <c r="Q14" s="16">
        <v>43282</v>
      </c>
      <c r="R14" s="16">
        <v>47118</v>
      </c>
      <c r="S14" s="5">
        <v>18</v>
      </c>
      <c r="T14" s="5">
        <v>12</v>
      </c>
      <c r="U14" s="57">
        <f t="shared" si="1"/>
        <v>45570</v>
      </c>
      <c r="V14" s="17">
        <f t="shared" si="2"/>
        <v>30380</v>
      </c>
      <c r="W14" s="42">
        <f t="shared" si="3"/>
        <v>15190</v>
      </c>
    </row>
    <row r="15" s="1" customFormat="1" ht="18" customHeight="1" spans="1:23">
      <c r="A15" s="13">
        <v>12</v>
      </c>
      <c r="B15" s="53" t="s">
        <v>44</v>
      </c>
      <c r="C15" s="15">
        <v>61</v>
      </c>
      <c r="D15" s="15">
        <v>60</v>
      </c>
      <c r="E15" s="16">
        <v>43282</v>
      </c>
      <c r="F15" s="16">
        <v>47118</v>
      </c>
      <c r="G15" s="5">
        <v>17</v>
      </c>
      <c r="H15" s="5">
        <v>12</v>
      </c>
      <c r="I15" s="17">
        <f t="shared" si="4"/>
        <v>42500</v>
      </c>
      <c r="J15" s="17">
        <f t="shared" si="6"/>
        <v>30000</v>
      </c>
      <c r="K15" s="42">
        <f t="shared" si="5"/>
        <v>12500</v>
      </c>
      <c r="M15" s="13">
        <v>12</v>
      </c>
      <c r="N15" s="53" t="s">
        <v>44</v>
      </c>
      <c r="O15" s="15">
        <v>61</v>
      </c>
      <c r="P15" s="15">
        <v>60</v>
      </c>
      <c r="Q15" s="16">
        <v>43282</v>
      </c>
      <c r="R15" s="16">
        <v>47118</v>
      </c>
      <c r="S15" s="5">
        <v>17</v>
      </c>
      <c r="T15" s="5">
        <v>12</v>
      </c>
      <c r="U15" s="57">
        <f t="shared" si="1"/>
        <v>42500</v>
      </c>
      <c r="V15" s="17">
        <f t="shared" si="2"/>
        <v>30000</v>
      </c>
      <c r="W15" s="42">
        <f t="shared" si="3"/>
        <v>12500</v>
      </c>
    </row>
    <row r="16" s="1" customFormat="1" ht="18" customHeight="1" spans="1:23">
      <c r="A16" s="13">
        <v>13</v>
      </c>
      <c r="B16" s="53" t="s">
        <v>45</v>
      </c>
      <c r="C16" s="15">
        <v>355</v>
      </c>
      <c r="D16" s="15">
        <v>318.28</v>
      </c>
      <c r="E16" s="16">
        <v>43405</v>
      </c>
      <c r="F16" s="16">
        <v>47118</v>
      </c>
      <c r="G16" s="5">
        <v>14</v>
      </c>
      <c r="H16" s="5">
        <v>8</v>
      </c>
      <c r="I16" s="17">
        <f t="shared" si="4"/>
        <v>185663.333333333</v>
      </c>
      <c r="J16" s="17">
        <f t="shared" si="6"/>
        <v>106093.333333333</v>
      </c>
      <c r="K16" s="42">
        <f t="shared" si="5"/>
        <v>79570</v>
      </c>
      <c r="M16" s="13">
        <v>13</v>
      </c>
      <c r="N16" s="53" t="s">
        <v>45</v>
      </c>
      <c r="O16" s="15">
        <v>355</v>
      </c>
      <c r="P16" s="15">
        <v>318.28</v>
      </c>
      <c r="Q16" s="16">
        <v>43405</v>
      </c>
      <c r="R16" s="16">
        <v>47118</v>
      </c>
      <c r="S16" s="5">
        <v>14</v>
      </c>
      <c r="T16" s="5">
        <v>8</v>
      </c>
      <c r="U16" s="57">
        <f t="shared" si="1"/>
        <v>185663.333333333</v>
      </c>
      <c r="V16" s="17">
        <f t="shared" si="2"/>
        <v>106093.333333333</v>
      </c>
      <c r="W16" s="42">
        <f t="shared" si="3"/>
        <v>79570</v>
      </c>
    </row>
    <row r="17" s="1" customFormat="1" ht="18" customHeight="1" spans="1:23">
      <c r="A17" s="13">
        <v>14</v>
      </c>
      <c r="B17" s="53" t="s">
        <v>46</v>
      </c>
      <c r="C17" s="15">
        <v>289.54</v>
      </c>
      <c r="D17" s="15">
        <v>239.69</v>
      </c>
      <c r="E17" s="16">
        <v>43405</v>
      </c>
      <c r="F17" s="16">
        <v>47118</v>
      </c>
      <c r="G17" s="5">
        <v>14</v>
      </c>
      <c r="H17" s="5">
        <v>8</v>
      </c>
      <c r="I17" s="17">
        <f t="shared" si="4"/>
        <v>139819.166666667</v>
      </c>
      <c r="J17" s="17">
        <f t="shared" si="6"/>
        <v>79896.6666666667</v>
      </c>
      <c r="K17" s="42">
        <f t="shared" si="5"/>
        <v>59922.5</v>
      </c>
      <c r="M17" s="13">
        <v>14</v>
      </c>
      <c r="N17" s="53" t="s">
        <v>46</v>
      </c>
      <c r="O17" s="15">
        <v>289.54</v>
      </c>
      <c r="P17" s="15">
        <v>239.69</v>
      </c>
      <c r="Q17" s="16">
        <v>43405</v>
      </c>
      <c r="R17" s="16">
        <v>47118</v>
      </c>
      <c r="S17" s="5">
        <v>14</v>
      </c>
      <c r="T17" s="5">
        <v>8</v>
      </c>
      <c r="U17" s="57">
        <f t="shared" si="1"/>
        <v>139819.166666667</v>
      </c>
      <c r="V17" s="17">
        <f t="shared" si="2"/>
        <v>79896.6666666667</v>
      </c>
      <c r="W17" s="42">
        <f t="shared" si="3"/>
        <v>59922.5</v>
      </c>
    </row>
    <row r="18" s="1" customFormat="1" ht="18" customHeight="1" spans="1:23">
      <c r="A18" s="13">
        <v>15</v>
      </c>
      <c r="B18" s="53" t="s">
        <v>47</v>
      </c>
      <c r="C18" s="15">
        <v>353.425</v>
      </c>
      <c r="D18" s="15">
        <v>303.935</v>
      </c>
      <c r="E18" s="16">
        <v>43405</v>
      </c>
      <c r="F18" s="16">
        <v>47118</v>
      </c>
      <c r="G18" s="5">
        <v>14</v>
      </c>
      <c r="H18" s="5">
        <v>8</v>
      </c>
      <c r="I18" s="17">
        <f t="shared" si="4"/>
        <v>177295.416666667</v>
      </c>
      <c r="J18" s="17">
        <f t="shared" si="6"/>
        <v>101311.666666667</v>
      </c>
      <c r="K18" s="42">
        <f t="shared" si="5"/>
        <v>75983.75</v>
      </c>
      <c r="M18" s="13">
        <v>15</v>
      </c>
      <c r="N18" s="53" t="s">
        <v>47</v>
      </c>
      <c r="O18" s="15">
        <v>353.425</v>
      </c>
      <c r="P18" s="15">
        <v>303.935</v>
      </c>
      <c r="Q18" s="16">
        <v>43405</v>
      </c>
      <c r="R18" s="16">
        <v>47118</v>
      </c>
      <c r="S18" s="5">
        <v>14</v>
      </c>
      <c r="T18" s="5">
        <v>8</v>
      </c>
      <c r="U18" s="57">
        <f t="shared" si="1"/>
        <v>177295.416666667</v>
      </c>
      <c r="V18" s="17">
        <f t="shared" si="2"/>
        <v>101311.666666667</v>
      </c>
      <c r="W18" s="42">
        <f t="shared" si="3"/>
        <v>75983.75</v>
      </c>
    </row>
    <row r="19" s="1" customFormat="1" ht="18" customHeight="1" spans="1:23">
      <c r="A19" s="13">
        <v>16</v>
      </c>
      <c r="B19" s="53" t="s">
        <v>48</v>
      </c>
      <c r="C19" s="15">
        <v>57.9</v>
      </c>
      <c r="D19" s="15">
        <v>52.85</v>
      </c>
      <c r="E19" s="16">
        <v>43282</v>
      </c>
      <c r="F19" s="16">
        <v>47118</v>
      </c>
      <c r="G19" s="5">
        <v>18</v>
      </c>
      <c r="H19" s="5">
        <v>12</v>
      </c>
      <c r="I19" s="17">
        <f t="shared" si="4"/>
        <v>39637.5</v>
      </c>
      <c r="J19" s="17">
        <f t="shared" si="6"/>
        <v>26425</v>
      </c>
      <c r="K19" s="42">
        <f t="shared" si="5"/>
        <v>13212.5</v>
      </c>
      <c r="M19" s="13">
        <v>16</v>
      </c>
      <c r="N19" s="53" t="s">
        <v>48</v>
      </c>
      <c r="O19" s="15">
        <v>57.9</v>
      </c>
      <c r="P19" s="15">
        <v>52.85</v>
      </c>
      <c r="Q19" s="16">
        <v>43282</v>
      </c>
      <c r="R19" s="16">
        <v>47118</v>
      </c>
      <c r="S19" s="5">
        <v>18</v>
      </c>
      <c r="T19" s="5">
        <v>12</v>
      </c>
      <c r="U19" s="57">
        <f t="shared" si="1"/>
        <v>39637.5</v>
      </c>
      <c r="V19" s="17">
        <f t="shared" si="2"/>
        <v>26425</v>
      </c>
      <c r="W19" s="42">
        <f t="shared" si="3"/>
        <v>13212.5</v>
      </c>
    </row>
    <row r="20" s="30" customFormat="1" ht="18" customHeight="1" spans="1:23">
      <c r="A20" s="13">
        <v>17</v>
      </c>
      <c r="B20" s="23" t="s">
        <v>54</v>
      </c>
      <c r="C20" s="7">
        <v>90.43</v>
      </c>
      <c r="D20" s="7">
        <v>90.43</v>
      </c>
      <c r="E20" s="16">
        <v>43282</v>
      </c>
      <c r="F20" s="16">
        <v>47118</v>
      </c>
      <c r="G20" s="5">
        <v>18</v>
      </c>
      <c r="H20" s="5">
        <v>12</v>
      </c>
      <c r="I20" s="17">
        <f t="shared" si="4"/>
        <v>67822.5</v>
      </c>
      <c r="J20" s="17">
        <f t="shared" si="6"/>
        <v>45215</v>
      </c>
      <c r="K20" s="42">
        <f t="shared" si="5"/>
        <v>22607.5</v>
      </c>
      <c r="M20" s="13">
        <v>17</v>
      </c>
      <c r="N20" s="23" t="s">
        <v>54</v>
      </c>
      <c r="O20" s="7">
        <v>90.43</v>
      </c>
      <c r="P20" s="7">
        <v>90.43</v>
      </c>
      <c r="Q20" s="16">
        <v>43282</v>
      </c>
      <c r="R20" s="16">
        <v>47118</v>
      </c>
      <c r="S20" s="5">
        <v>18</v>
      </c>
      <c r="T20" s="5">
        <v>12</v>
      </c>
      <c r="U20" s="57">
        <f t="shared" si="1"/>
        <v>67822.5</v>
      </c>
      <c r="V20" s="17">
        <f t="shared" si="2"/>
        <v>45215</v>
      </c>
      <c r="W20" s="42">
        <f t="shared" si="3"/>
        <v>22607.5</v>
      </c>
    </row>
    <row r="21" s="30" customFormat="1" ht="18" customHeight="1" spans="1:23">
      <c r="A21" s="13">
        <v>18</v>
      </c>
      <c r="B21" s="23" t="s">
        <v>55</v>
      </c>
      <c r="C21" s="7">
        <v>63.31</v>
      </c>
      <c r="D21" s="7">
        <v>59.95</v>
      </c>
      <c r="E21" s="16">
        <v>43282</v>
      </c>
      <c r="F21" s="16">
        <v>47118</v>
      </c>
      <c r="G21" s="5">
        <v>18</v>
      </c>
      <c r="H21" s="5">
        <v>12</v>
      </c>
      <c r="I21" s="17">
        <f t="shared" si="4"/>
        <v>44962.5</v>
      </c>
      <c r="J21" s="17">
        <f t="shared" si="6"/>
        <v>29975</v>
      </c>
      <c r="K21" s="42">
        <f t="shared" si="5"/>
        <v>14987.5</v>
      </c>
      <c r="M21" s="13">
        <v>18</v>
      </c>
      <c r="N21" s="23" t="s">
        <v>55</v>
      </c>
      <c r="O21" s="7">
        <v>63.31</v>
      </c>
      <c r="P21" s="7">
        <v>59.95</v>
      </c>
      <c r="Q21" s="16">
        <v>43282</v>
      </c>
      <c r="R21" s="16">
        <v>47118</v>
      </c>
      <c r="S21" s="5">
        <v>18</v>
      </c>
      <c r="T21" s="5">
        <v>12</v>
      </c>
      <c r="U21" s="57">
        <f t="shared" si="1"/>
        <v>44962.5</v>
      </c>
      <c r="V21" s="17">
        <f t="shared" si="2"/>
        <v>29975</v>
      </c>
      <c r="W21" s="42">
        <f t="shared" si="3"/>
        <v>14987.5</v>
      </c>
    </row>
    <row r="22" s="30" customFormat="1" ht="18" customHeight="1" spans="1:23">
      <c r="A22" s="13">
        <v>20</v>
      </c>
      <c r="B22" s="23" t="s">
        <v>62</v>
      </c>
      <c r="C22" s="7">
        <v>79.54</v>
      </c>
      <c r="D22" s="7">
        <v>65.58</v>
      </c>
      <c r="E22" s="16">
        <v>43466</v>
      </c>
      <c r="F22" s="16">
        <v>47118</v>
      </c>
      <c r="G22" s="5">
        <v>12</v>
      </c>
      <c r="H22" s="5">
        <v>6</v>
      </c>
      <c r="I22" s="17">
        <f t="shared" si="4"/>
        <v>32790</v>
      </c>
      <c r="J22" s="17">
        <f t="shared" si="6"/>
        <v>16395</v>
      </c>
      <c r="K22" s="42">
        <f t="shared" si="5"/>
        <v>16395</v>
      </c>
      <c r="M22" s="13">
        <v>20</v>
      </c>
      <c r="N22" s="23" t="s">
        <v>62</v>
      </c>
      <c r="O22" s="7">
        <v>79.54</v>
      </c>
      <c r="P22" s="7">
        <v>65.58</v>
      </c>
      <c r="Q22" s="16">
        <v>43466</v>
      </c>
      <c r="R22" s="16">
        <v>47118</v>
      </c>
      <c r="S22" s="5">
        <v>12</v>
      </c>
      <c r="T22" s="5">
        <v>6</v>
      </c>
      <c r="U22" s="57">
        <f t="shared" si="1"/>
        <v>32790</v>
      </c>
      <c r="V22" s="17">
        <f t="shared" si="2"/>
        <v>16395</v>
      </c>
      <c r="W22" s="42">
        <f t="shared" si="3"/>
        <v>16395</v>
      </c>
    </row>
    <row r="23" s="30" customFormat="1" ht="18" customHeight="1" spans="1:23">
      <c r="A23" s="13">
        <v>21</v>
      </c>
      <c r="B23" s="23" t="s">
        <v>63</v>
      </c>
      <c r="C23" s="7">
        <v>490.76</v>
      </c>
      <c r="D23" s="7">
        <v>410.58</v>
      </c>
      <c r="E23" s="16">
        <v>43466</v>
      </c>
      <c r="F23" s="16">
        <v>47118</v>
      </c>
      <c r="G23" s="5">
        <v>12</v>
      </c>
      <c r="H23" s="5">
        <v>6</v>
      </c>
      <c r="I23" s="17">
        <f t="shared" si="4"/>
        <v>205290</v>
      </c>
      <c r="J23" s="17">
        <f t="shared" si="6"/>
        <v>102645</v>
      </c>
      <c r="K23" s="42">
        <f t="shared" si="5"/>
        <v>102645</v>
      </c>
      <c r="M23" s="13">
        <v>21</v>
      </c>
      <c r="N23" s="23" t="s">
        <v>63</v>
      </c>
      <c r="O23" s="7">
        <v>490.76</v>
      </c>
      <c r="P23" s="7">
        <v>410.58</v>
      </c>
      <c r="Q23" s="16">
        <v>43466</v>
      </c>
      <c r="R23" s="16">
        <v>47118</v>
      </c>
      <c r="S23" s="5">
        <v>12</v>
      </c>
      <c r="T23" s="5">
        <v>6</v>
      </c>
      <c r="U23" s="57">
        <f t="shared" si="1"/>
        <v>205290</v>
      </c>
      <c r="V23" s="17">
        <f t="shared" si="2"/>
        <v>102645</v>
      </c>
      <c r="W23" s="42">
        <f t="shared" si="3"/>
        <v>102645</v>
      </c>
    </row>
    <row r="24" s="1" customFormat="1" ht="18" customHeight="1" spans="1:23">
      <c r="A24" s="13"/>
      <c r="B24" s="23" t="s">
        <v>10</v>
      </c>
      <c r="C24" s="7">
        <f>SUM(C5:C23)</f>
        <v>3556.695</v>
      </c>
      <c r="D24" s="7">
        <f>SUM(D5:D23)</f>
        <v>3229.163</v>
      </c>
      <c r="E24" s="16"/>
      <c r="F24" s="5"/>
      <c r="G24" s="5"/>
      <c r="H24" s="5"/>
      <c r="I24" s="17">
        <f>SUM(I5:I23)</f>
        <v>2375920.08333333</v>
      </c>
      <c r="J24" s="17">
        <f>SUM(J5:J23)</f>
        <v>1712741.58333333</v>
      </c>
      <c r="K24" s="17">
        <f>SUM(K5:K23)</f>
        <v>663178.5</v>
      </c>
      <c r="M24" s="13"/>
      <c r="N24" s="23" t="s">
        <v>10</v>
      </c>
      <c r="O24" s="7">
        <f>SUM(O5:O23)</f>
        <v>3556.695</v>
      </c>
      <c r="P24" s="7">
        <f>SUM(P5:P23)</f>
        <v>3229.163</v>
      </c>
      <c r="Q24" s="16"/>
      <c r="R24" s="5"/>
      <c r="S24" s="5"/>
      <c r="T24" s="5"/>
      <c r="U24" s="57">
        <f>SUM(U5:U23)</f>
        <v>2375920.08333333</v>
      </c>
      <c r="V24" s="17">
        <f>SUM(V5:V23)</f>
        <v>1712741.58333333</v>
      </c>
      <c r="W24" s="17">
        <f>SUM(W5:W23)</f>
        <v>663178.5</v>
      </c>
    </row>
    <row r="25" customFormat="1" ht="18" customHeight="1" spans="2:21">
      <c r="B25" t="s">
        <v>24</v>
      </c>
      <c r="C25" s="32" t="s">
        <v>37</v>
      </c>
      <c r="D25" s="32"/>
      <c r="E25" s="46" t="s">
        <v>25</v>
      </c>
      <c r="F25" t="s">
        <v>26</v>
      </c>
      <c r="G25" s="50"/>
      <c r="H25" s="46" t="s">
        <v>94</v>
      </c>
      <c r="I25" s="33"/>
      <c r="J25" s="33"/>
      <c r="K25" s="49"/>
      <c r="U25" s="51"/>
    </row>
    <row r="26" spans="21:21">
      <c r="U26"/>
    </row>
    <row r="27" spans="21:21">
      <c r="U27"/>
    </row>
    <row r="28" spans="21:21">
      <c r="U28"/>
    </row>
    <row r="29" spans="21:21">
      <c r="U29"/>
    </row>
    <row r="30" spans="21:21">
      <c r="U30"/>
    </row>
    <row r="31" spans="21:21">
      <c r="U31"/>
    </row>
    <row r="32" spans="21:21">
      <c r="U32"/>
    </row>
    <row r="33" spans="21:21">
      <c r="U33"/>
    </row>
    <row r="34" spans="21:21">
      <c r="U34"/>
    </row>
    <row r="35" spans="21:21">
      <c r="U35"/>
    </row>
    <row r="36" spans="21:21">
      <c r="U36"/>
    </row>
    <row r="37" spans="21:21">
      <c r="U37"/>
    </row>
    <row r="38" spans="21:21">
      <c r="U38"/>
    </row>
    <row r="39" spans="21:21">
      <c r="U39"/>
    </row>
    <row r="40" spans="21:21">
      <c r="U40"/>
    </row>
    <row r="41" spans="21:21">
      <c r="U41"/>
    </row>
    <row r="42" spans="21:21">
      <c r="U42"/>
    </row>
    <row r="43" spans="21:21">
      <c r="U43"/>
    </row>
    <row r="44" spans="21:21">
      <c r="U44"/>
    </row>
    <row r="45" spans="21:21">
      <c r="U45"/>
    </row>
    <row r="46" spans="21:21">
      <c r="U46"/>
    </row>
    <row r="47" spans="21:21">
      <c r="U47"/>
    </row>
  </sheetData>
  <mergeCells count="20">
    <mergeCell ref="A1:K1"/>
    <mergeCell ref="M1:W1"/>
    <mergeCell ref="J2:K2"/>
    <mergeCell ref="V2:W2"/>
    <mergeCell ref="C3:D3"/>
    <mergeCell ref="G3:H3"/>
    <mergeCell ref="I3:K3"/>
    <mergeCell ref="O3:P3"/>
    <mergeCell ref="S3:T3"/>
    <mergeCell ref="U3:W3"/>
    <mergeCell ref="H25:J25"/>
    <mergeCell ref="A3:A4"/>
    <mergeCell ref="B3:B4"/>
    <mergeCell ref="E3:E4"/>
    <mergeCell ref="F3:F4"/>
    <mergeCell ref="L3:L4"/>
    <mergeCell ref="M3:M4"/>
    <mergeCell ref="N3:N4"/>
    <mergeCell ref="Q3:Q4"/>
    <mergeCell ref="R3:R4"/>
  </mergeCells>
  <pageMargins left="0.75" right="0.75" top="1" bottom="1" header="0.5" footer="0.5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workbookViewId="0">
      <selection activeCell="A1" sqref="$A1:$XFD1048576"/>
    </sheetView>
  </sheetViews>
  <sheetFormatPr defaultColWidth="9" defaultRowHeight="13.5" outlineLevelCol="7"/>
  <cols>
    <col min="1" max="1" width="5.375" customWidth="1"/>
    <col min="2" max="2" width="21.75" customWidth="1"/>
    <col min="3" max="3" width="13.5" customWidth="1"/>
    <col min="4" max="4" width="15.375" customWidth="1"/>
    <col min="5" max="5" width="15.75" customWidth="1"/>
    <col min="6" max="6" width="13.875" customWidth="1"/>
    <col min="7" max="7" width="17.5" customWidth="1"/>
    <col min="8" max="8" width="17.625" customWidth="1"/>
  </cols>
  <sheetData>
    <row r="1" ht="25" customHeight="1" spans="1:8">
      <c r="A1" s="31" t="s">
        <v>95</v>
      </c>
      <c r="B1" s="31"/>
      <c r="C1" s="31"/>
      <c r="D1" s="31"/>
      <c r="E1" s="31"/>
      <c r="F1" s="31"/>
      <c r="G1" s="31"/>
      <c r="H1" s="31"/>
    </row>
    <row r="2" ht="21" customHeight="1" spans="1:8">
      <c r="A2" t="s">
        <v>1</v>
      </c>
      <c r="C2" s="32"/>
      <c r="D2" s="32"/>
      <c r="H2" s="33"/>
    </row>
    <row r="3" ht="21" customHeight="1" spans="1:8">
      <c r="A3" s="34" t="s">
        <v>3</v>
      </c>
      <c r="B3" s="35" t="s">
        <v>4</v>
      </c>
      <c r="C3" s="36" t="s">
        <v>5</v>
      </c>
      <c r="D3" s="36"/>
      <c r="E3" s="35" t="s">
        <v>6</v>
      </c>
      <c r="F3" s="35" t="s">
        <v>7</v>
      </c>
      <c r="G3" s="37" t="s">
        <v>96</v>
      </c>
      <c r="H3" s="38" t="s">
        <v>97</v>
      </c>
    </row>
    <row r="4" ht="21" customHeight="1" spans="1:8">
      <c r="A4" s="34"/>
      <c r="B4" s="35"/>
      <c r="C4" s="36" t="s">
        <v>10</v>
      </c>
      <c r="D4" s="39" t="s">
        <v>11</v>
      </c>
      <c r="E4" s="35"/>
      <c r="F4" s="35"/>
      <c r="G4" s="40"/>
      <c r="H4" s="41"/>
    </row>
    <row r="5" ht="27" customHeight="1" spans="1:8">
      <c r="A5" s="13">
        <v>1</v>
      </c>
      <c r="B5" s="14" t="s">
        <v>98</v>
      </c>
      <c r="C5" s="15">
        <v>228.01</v>
      </c>
      <c r="D5" s="15">
        <v>208.91</v>
      </c>
      <c r="E5" s="16">
        <v>42917</v>
      </c>
      <c r="F5" s="16">
        <v>47118</v>
      </c>
      <c r="G5" s="34">
        <v>6</v>
      </c>
      <c r="H5" s="42">
        <f>250*D5</f>
        <v>52227.5</v>
      </c>
    </row>
    <row r="6" ht="27" customHeight="1" spans="1:8">
      <c r="A6" s="13">
        <v>2</v>
      </c>
      <c r="B6" s="18" t="s">
        <v>16</v>
      </c>
      <c r="C6" s="15">
        <v>232.83</v>
      </c>
      <c r="D6" s="15">
        <v>232.83</v>
      </c>
      <c r="E6" s="16">
        <v>42917</v>
      </c>
      <c r="F6" s="16">
        <v>47118</v>
      </c>
      <c r="G6" s="34">
        <v>6</v>
      </c>
      <c r="H6" s="42">
        <f t="shared" ref="H6:H13" si="0">250*D6</f>
        <v>58207.5</v>
      </c>
    </row>
    <row r="7" ht="27" customHeight="1" spans="1:8">
      <c r="A7" s="13">
        <v>3</v>
      </c>
      <c r="B7" s="19" t="s">
        <v>60</v>
      </c>
      <c r="C7" s="15">
        <v>181.08</v>
      </c>
      <c r="D7" s="15">
        <v>180.41</v>
      </c>
      <c r="E7" s="16">
        <v>42917</v>
      </c>
      <c r="F7" s="16">
        <v>47118</v>
      </c>
      <c r="G7" s="34">
        <v>6</v>
      </c>
      <c r="H7" s="42">
        <f t="shared" si="0"/>
        <v>45102.5</v>
      </c>
    </row>
    <row r="8" ht="27" customHeight="1" spans="1:8">
      <c r="A8" s="13">
        <v>4</v>
      </c>
      <c r="B8" s="20" t="s">
        <v>99</v>
      </c>
      <c r="C8" s="15">
        <v>195.96</v>
      </c>
      <c r="D8" s="15">
        <v>174.5</v>
      </c>
      <c r="E8" s="16">
        <v>42917</v>
      </c>
      <c r="F8" s="16">
        <v>47118</v>
      </c>
      <c r="G8" s="34">
        <v>6</v>
      </c>
      <c r="H8" s="42">
        <f t="shared" si="0"/>
        <v>43625</v>
      </c>
    </row>
    <row r="9" ht="27" customHeight="1" spans="1:8">
      <c r="A9" s="22">
        <v>5</v>
      </c>
      <c r="B9" s="19" t="s">
        <v>100</v>
      </c>
      <c r="C9" s="15">
        <v>116.86</v>
      </c>
      <c r="D9" s="15">
        <v>95.29</v>
      </c>
      <c r="E9" s="16">
        <v>43647</v>
      </c>
      <c r="F9" s="16">
        <v>47118</v>
      </c>
      <c r="G9" s="34">
        <v>6</v>
      </c>
      <c r="H9" s="42">
        <f t="shared" si="0"/>
        <v>23822.5</v>
      </c>
    </row>
    <row r="10" ht="27" customHeight="1" spans="1:8">
      <c r="A10" s="22">
        <v>6</v>
      </c>
      <c r="B10" s="19" t="s">
        <v>101</v>
      </c>
      <c r="C10" s="34">
        <v>113.38</v>
      </c>
      <c r="D10" s="34">
        <v>108.75</v>
      </c>
      <c r="E10" s="16">
        <v>43466</v>
      </c>
      <c r="F10" s="16">
        <v>47118</v>
      </c>
      <c r="G10" s="34">
        <v>6</v>
      </c>
      <c r="H10" s="42">
        <f t="shared" si="0"/>
        <v>27187.5</v>
      </c>
    </row>
    <row r="11" ht="27" customHeight="1" spans="1:8">
      <c r="A11" s="22">
        <v>7</v>
      </c>
      <c r="B11" s="19" t="s">
        <v>102</v>
      </c>
      <c r="C11" s="15">
        <v>105.07</v>
      </c>
      <c r="D11" s="15">
        <v>96.98</v>
      </c>
      <c r="E11" s="16">
        <v>43466</v>
      </c>
      <c r="F11" s="16">
        <v>47118</v>
      </c>
      <c r="G11" s="34">
        <v>6</v>
      </c>
      <c r="H11" s="42">
        <f t="shared" si="0"/>
        <v>24245</v>
      </c>
    </row>
    <row r="12" ht="27" customHeight="1" spans="1:8">
      <c r="A12" s="22">
        <v>8</v>
      </c>
      <c r="B12" t="s">
        <v>103</v>
      </c>
      <c r="C12" s="15">
        <v>53.38</v>
      </c>
      <c r="D12" s="15">
        <v>53.3</v>
      </c>
      <c r="E12" s="16">
        <v>43466</v>
      </c>
      <c r="F12" s="16">
        <v>47118</v>
      </c>
      <c r="G12" s="34">
        <v>6</v>
      </c>
      <c r="H12" s="42">
        <f t="shared" si="0"/>
        <v>13325</v>
      </c>
    </row>
    <row r="13" ht="27" customHeight="1" spans="1:8">
      <c r="A13" s="22">
        <v>9</v>
      </c>
      <c r="B13" s="19" t="s">
        <v>104</v>
      </c>
      <c r="C13" s="15">
        <v>98.64</v>
      </c>
      <c r="D13" s="15">
        <v>95.52</v>
      </c>
      <c r="E13" s="16">
        <v>43466</v>
      </c>
      <c r="F13" s="16">
        <v>47118</v>
      </c>
      <c r="G13" s="34">
        <v>6</v>
      </c>
      <c r="H13" s="42">
        <f t="shared" si="0"/>
        <v>23880</v>
      </c>
    </row>
    <row r="14" ht="27" customHeight="1" spans="1:8">
      <c r="A14" s="13">
        <v>10</v>
      </c>
      <c r="B14" s="23"/>
      <c r="C14" s="7"/>
      <c r="D14" s="7"/>
      <c r="E14" s="16"/>
      <c r="F14" s="16"/>
      <c r="G14" s="5"/>
      <c r="H14" s="42"/>
    </row>
    <row r="15" ht="27" customHeight="1" spans="1:8">
      <c r="A15" s="13">
        <v>11</v>
      </c>
      <c r="B15" s="23"/>
      <c r="C15" s="7"/>
      <c r="D15" s="7"/>
      <c r="E15" s="16"/>
      <c r="F15" s="16"/>
      <c r="G15" s="5"/>
      <c r="H15" s="42"/>
    </row>
    <row r="16" ht="27" customHeight="1" spans="1:8">
      <c r="A16" s="13"/>
      <c r="B16" s="23" t="s">
        <v>10</v>
      </c>
      <c r="C16" s="7">
        <f>SUM(C5:C15)</f>
        <v>1325.21</v>
      </c>
      <c r="D16" s="7">
        <f>SUM(D5:D15)</f>
        <v>1246.49</v>
      </c>
      <c r="E16" s="16"/>
      <c r="F16" s="5"/>
      <c r="G16" s="5"/>
      <c r="H16" s="17">
        <f>SUM(H5:H15)</f>
        <v>311622.5</v>
      </c>
    </row>
    <row r="17" ht="33" customHeight="1" spans="2:8">
      <c r="B17" t="s">
        <v>24</v>
      </c>
      <c r="C17" s="48" t="s">
        <v>37</v>
      </c>
      <c r="D17" s="32"/>
      <c r="E17" s="46" t="s">
        <v>25</v>
      </c>
      <c r="F17" t="s">
        <v>26</v>
      </c>
      <c r="G17" s="46" t="s">
        <v>105</v>
      </c>
      <c r="H17" s="49"/>
    </row>
    <row r="18" ht="30" customHeight="1" spans="2:3">
      <c r="B18" s="30" t="s">
        <v>106</v>
      </c>
      <c r="C18" s="30"/>
    </row>
    <row r="19" s="30" customFormat="1" spans="2:2">
      <c r="B19" s="30" t="s">
        <v>107</v>
      </c>
    </row>
    <row r="20" s="30" customFormat="1" spans="2:2">
      <c r="B20" s="30" t="s">
        <v>108</v>
      </c>
    </row>
    <row r="21" s="30" customFormat="1" spans="2:2">
      <c r="B21" s="30" t="s">
        <v>109</v>
      </c>
    </row>
  </sheetData>
  <mergeCells count="8">
    <mergeCell ref="A1:H1"/>
    <mergeCell ref="C3:D3"/>
    <mergeCell ref="A3:A4"/>
    <mergeCell ref="B3:B4"/>
    <mergeCell ref="E3:E4"/>
    <mergeCell ref="F3:F4"/>
    <mergeCell ref="G3:G4"/>
    <mergeCell ref="H3:H4"/>
  </mergeCells>
  <pageMargins left="0.75" right="0.75" top="1" bottom="1" header="0.5" footer="0.5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workbookViewId="0">
      <selection activeCell="A1" sqref="$A1:$XFD1048576"/>
    </sheetView>
  </sheetViews>
  <sheetFormatPr defaultColWidth="9" defaultRowHeight="13.5"/>
  <cols>
    <col min="1" max="1" width="5.375" customWidth="1"/>
    <col min="2" max="2" width="23.875" customWidth="1"/>
    <col min="3" max="3" width="17.25" customWidth="1"/>
    <col min="4" max="4" width="15.375" customWidth="1"/>
    <col min="5" max="5" width="15.75" customWidth="1"/>
    <col min="6" max="6" width="13.875" customWidth="1"/>
    <col min="7" max="7" width="17.5" customWidth="1"/>
    <col min="8" max="8" width="17.625" customWidth="1"/>
  </cols>
  <sheetData>
    <row r="1" ht="25" customHeight="1" spans="1:8">
      <c r="A1" s="31" t="s">
        <v>110</v>
      </c>
      <c r="B1" s="31"/>
      <c r="C1" s="31"/>
      <c r="D1" s="31"/>
      <c r="E1" s="31"/>
      <c r="F1" s="31"/>
      <c r="G1" s="31"/>
      <c r="H1" s="31"/>
    </row>
    <row r="2" ht="21" customHeight="1" spans="1:8">
      <c r="A2" t="s">
        <v>1</v>
      </c>
      <c r="C2" s="32"/>
      <c r="D2" s="32"/>
      <c r="H2" s="33"/>
    </row>
    <row r="3" ht="20" customHeight="1" spans="1:10">
      <c r="A3" s="34" t="s">
        <v>3</v>
      </c>
      <c r="B3" s="35" t="s">
        <v>4</v>
      </c>
      <c r="C3" s="36" t="s">
        <v>5</v>
      </c>
      <c r="D3" s="36"/>
      <c r="E3" s="35" t="s">
        <v>6</v>
      </c>
      <c r="F3" s="35" t="s">
        <v>7</v>
      </c>
      <c r="G3" s="37" t="s">
        <v>96</v>
      </c>
      <c r="H3" s="38" t="s">
        <v>97</v>
      </c>
      <c r="J3" s="28"/>
    </row>
    <row r="4" ht="20" customHeight="1" spans="1:10">
      <c r="A4" s="34"/>
      <c r="B4" s="35"/>
      <c r="C4" s="36" t="s">
        <v>10</v>
      </c>
      <c r="D4" s="39" t="s">
        <v>11</v>
      </c>
      <c r="E4" s="35"/>
      <c r="F4" s="35"/>
      <c r="G4" s="40"/>
      <c r="H4" s="41"/>
      <c r="J4" s="28"/>
    </row>
    <row r="5" ht="20" customHeight="1" spans="1:10">
      <c r="A5" s="13">
        <v>1</v>
      </c>
      <c r="B5" s="14" t="s">
        <v>98</v>
      </c>
      <c r="C5" s="15">
        <v>228.01</v>
      </c>
      <c r="D5" s="15">
        <v>208.91</v>
      </c>
      <c r="E5" s="16">
        <v>42917</v>
      </c>
      <c r="F5" s="16">
        <v>47118</v>
      </c>
      <c r="G5" s="34">
        <v>6</v>
      </c>
      <c r="H5" s="42">
        <f t="shared" ref="H5:H13" si="0">250*D5</f>
        <v>52227.5</v>
      </c>
      <c r="J5" s="28"/>
    </row>
    <row r="6" ht="20" customHeight="1" spans="1:10">
      <c r="A6" s="13">
        <v>2</v>
      </c>
      <c r="B6" s="18" t="s">
        <v>16</v>
      </c>
      <c r="C6" s="15">
        <v>232.83</v>
      </c>
      <c r="D6" s="15">
        <v>232.83</v>
      </c>
      <c r="E6" s="16">
        <v>42917</v>
      </c>
      <c r="F6" s="16">
        <v>47118</v>
      </c>
      <c r="G6" s="34">
        <v>6</v>
      </c>
      <c r="H6" s="42">
        <f t="shared" si="0"/>
        <v>58207.5</v>
      </c>
      <c r="J6" s="28"/>
    </row>
    <row r="7" ht="20" customHeight="1" spans="1:10">
      <c r="A7" s="13">
        <v>3</v>
      </c>
      <c r="B7" s="19" t="s">
        <v>60</v>
      </c>
      <c r="C7" s="15">
        <v>181.08</v>
      </c>
      <c r="D7" s="15">
        <v>180.41</v>
      </c>
      <c r="E7" s="16">
        <v>42917</v>
      </c>
      <c r="F7" s="16">
        <v>47118</v>
      </c>
      <c r="G7" s="34">
        <v>6</v>
      </c>
      <c r="H7" s="42">
        <f t="shared" si="0"/>
        <v>45102.5</v>
      </c>
      <c r="J7" s="28"/>
    </row>
    <row r="8" ht="20" customHeight="1" spans="1:10">
      <c r="A8" s="13">
        <v>4</v>
      </c>
      <c r="B8" s="20" t="s">
        <v>99</v>
      </c>
      <c r="C8" s="15">
        <v>195.96</v>
      </c>
      <c r="D8" s="15">
        <v>174.5</v>
      </c>
      <c r="E8" s="16">
        <v>42917</v>
      </c>
      <c r="F8" s="16">
        <v>47118</v>
      </c>
      <c r="G8" s="34">
        <v>6</v>
      </c>
      <c r="H8" s="42">
        <f t="shared" si="0"/>
        <v>43625</v>
      </c>
      <c r="J8" s="47"/>
    </row>
    <row r="9" ht="20" customHeight="1" spans="1:10">
      <c r="A9" s="22">
        <v>5</v>
      </c>
      <c r="B9" s="19" t="s">
        <v>100</v>
      </c>
      <c r="C9" s="15">
        <v>116.86</v>
      </c>
      <c r="D9" s="15">
        <v>95.29</v>
      </c>
      <c r="E9" s="16">
        <v>43647</v>
      </c>
      <c r="F9" s="16">
        <v>47118</v>
      </c>
      <c r="G9" s="34">
        <v>6</v>
      </c>
      <c r="H9" s="42">
        <f t="shared" si="0"/>
        <v>23822.5</v>
      </c>
      <c r="J9" s="28"/>
    </row>
    <row r="10" ht="20" customHeight="1" spans="1:10">
      <c r="A10" s="22">
        <v>6</v>
      </c>
      <c r="B10" s="19" t="s">
        <v>101</v>
      </c>
      <c r="C10" s="34">
        <v>113.38</v>
      </c>
      <c r="D10" s="34">
        <v>108.75</v>
      </c>
      <c r="E10" s="16">
        <v>43466</v>
      </c>
      <c r="F10" s="16">
        <v>47118</v>
      </c>
      <c r="G10" s="34">
        <v>6</v>
      </c>
      <c r="H10" s="42">
        <f t="shared" si="0"/>
        <v>27187.5</v>
      </c>
      <c r="J10" s="28"/>
    </row>
    <row r="11" ht="20" customHeight="1" spans="1:10">
      <c r="A11" s="22">
        <v>7</v>
      </c>
      <c r="B11" s="19" t="s">
        <v>102</v>
      </c>
      <c r="C11" s="15">
        <v>105.07</v>
      </c>
      <c r="D11" s="15">
        <v>96.98</v>
      </c>
      <c r="E11" s="16">
        <v>43466</v>
      </c>
      <c r="F11" s="16">
        <v>47118</v>
      </c>
      <c r="G11" s="34">
        <v>6</v>
      </c>
      <c r="H11" s="42">
        <f t="shared" si="0"/>
        <v>24245</v>
      </c>
      <c r="J11" s="28"/>
    </row>
    <row r="12" ht="20" customHeight="1" spans="1:10">
      <c r="A12" s="22">
        <v>8</v>
      </c>
      <c r="B12" t="s">
        <v>103</v>
      </c>
      <c r="C12" s="15">
        <v>53.38</v>
      </c>
      <c r="D12" s="15">
        <v>53.3</v>
      </c>
      <c r="E12" s="16">
        <v>43466</v>
      </c>
      <c r="F12" s="16">
        <v>47118</v>
      </c>
      <c r="G12" s="34">
        <v>6</v>
      </c>
      <c r="H12" s="42">
        <f t="shared" si="0"/>
        <v>13325</v>
      </c>
      <c r="J12" s="28"/>
    </row>
    <row r="13" ht="20" customHeight="1" spans="1:10">
      <c r="A13" s="22">
        <v>9</v>
      </c>
      <c r="B13" s="19" t="s">
        <v>104</v>
      </c>
      <c r="C13" s="15">
        <v>98.64</v>
      </c>
      <c r="D13" s="15">
        <v>95.52</v>
      </c>
      <c r="E13" s="16">
        <v>43466</v>
      </c>
      <c r="F13" s="16">
        <v>47118</v>
      </c>
      <c r="G13" s="34">
        <v>6</v>
      </c>
      <c r="H13" s="42">
        <f t="shared" si="0"/>
        <v>23880</v>
      </c>
      <c r="J13" s="28"/>
    </row>
    <row r="14" ht="20" customHeight="1" spans="1:10">
      <c r="A14" s="22">
        <v>10</v>
      </c>
      <c r="B14" s="21" t="s">
        <v>111</v>
      </c>
      <c r="C14" s="15">
        <v>45.86</v>
      </c>
      <c r="D14" s="15">
        <v>45.86</v>
      </c>
      <c r="E14" s="16">
        <v>44013</v>
      </c>
      <c r="F14" s="16">
        <v>47118</v>
      </c>
      <c r="G14" s="34">
        <v>6</v>
      </c>
      <c r="H14" s="42">
        <f t="shared" ref="H14:H20" si="1">250*D14</f>
        <v>11465</v>
      </c>
      <c r="J14" s="28"/>
    </row>
    <row r="15" ht="20" customHeight="1" spans="1:10">
      <c r="A15" s="22">
        <v>11</v>
      </c>
      <c r="B15" s="21" t="s">
        <v>112</v>
      </c>
      <c r="C15" s="15">
        <v>141.2</v>
      </c>
      <c r="D15" s="15">
        <v>131.48</v>
      </c>
      <c r="E15" s="16">
        <v>44013</v>
      </c>
      <c r="F15" s="16">
        <v>47118</v>
      </c>
      <c r="G15" s="34">
        <v>6</v>
      </c>
      <c r="H15" s="42">
        <f t="shared" si="1"/>
        <v>32870</v>
      </c>
      <c r="J15" s="28"/>
    </row>
    <row r="16" ht="20" customHeight="1" spans="1:10">
      <c r="A16" s="22">
        <v>12</v>
      </c>
      <c r="B16" s="21" t="s">
        <v>113</v>
      </c>
      <c r="C16" s="15">
        <v>64.87</v>
      </c>
      <c r="D16" s="15">
        <v>64.87</v>
      </c>
      <c r="E16" s="16">
        <v>44013</v>
      </c>
      <c r="F16" s="16">
        <v>47118</v>
      </c>
      <c r="G16" s="34">
        <v>6</v>
      </c>
      <c r="H16" s="42">
        <f t="shared" si="1"/>
        <v>16217.5</v>
      </c>
      <c r="J16" s="28"/>
    </row>
    <row r="17" ht="20" customHeight="1" spans="1:10">
      <c r="A17" s="22">
        <v>13</v>
      </c>
      <c r="B17" s="21" t="s">
        <v>114</v>
      </c>
      <c r="C17" s="15">
        <v>52.64</v>
      </c>
      <c r="D17" s="15">
        <v>52.64</v>
      </c>
      <c r="E17" s="16">
        <v>44013</v>
      </c>
      <c r="F17" s="16">
        <v>47118</v>
      </c>
      <c r="G17" s="34">
        <v>6</v>
      </c>
      <c r="H17" s="42">
        <f t="shared" si="1"/>
        <v>13160</v>
      </c>
      <c r="J17" s="28"/>
    </row>
    <row r="18" ht="20" customHeight="1" spans="1:10">
      <c r="A18" s="22">
        <v>14</v>
      </c>
      <c r="B18" s="21" t="s">
        <v>115</v>
      </c>
      <c r="C18" s="15">
        <v>90.38</v>
      </c>
      <c r="D18" s="15">
        <v>90.38</v>
      </c>
      <c r="E18" s="16">
        <v>44013</v>
      </c>
      <c r="F18" s="16">
        <v>47118</v>
      </c>
      <c r="G18" s="34">
        <v>6</v>
      </c>
      <c r="H18" s="42">
        <f t="shared" si="1"/>
        <v>22595</v>
      </c>
      <c r="J18" s="43"/>
    </row>
    <row r="19" ht="20" customHeight="1" spans="1:8">
      <c r="A19" s="22">
        <v>15</v>
      </c>
      <c r="B19" s="21" t="s">
        <v>116</v>
      </c>
      <c r="C19" s="15">
        <v>230.17</v>
      </c>
      <c r="D19" s="15">
        <v>230.17</v>
      </c>
      <c r="E19" s="16">
        <v>44013</v>
      </c>
      <c r="F19" s="16">
        <v>47118</v>
      </c>
      <c r="G19" s="34">
        <v>6</v>
      </c>
      <c r="H19" s="42">
        <f t="shared" si="1"/>
        <v>57542.5</v>
      </c>
    </row>
    <row r="20" ht="20" customHeight="1" spans="1:8">
      <c r="A20" s="22"/>
      <c r="B20" s="23" t="s">
        <v>10</v>
      </c>
      <c r="C20" s="7">
        <f>SUM(C5:C19)</f>
        <v>1950.33</v>
      </c>
      <c r="D20" s="7">
        <f>SUM(D5:D19)</f>
        <v>1861.89</v>
      </c>
      <c r="E20" s="16"/>
      <c r="F20" s="16"/>
      <c r="G20" s="34"/>
      <c r="H20" s="42">
        <f>SUM(H5:H19)</f>
        <v>465472.5</v>
      </c>
    </row>
    <row r="21" ht="20" customHeight="1" spans="1:8">
      <c r="A21" s="43"/>
      <c r="B21" s="43" t="s">
        <v>24</v>
      </c>
      <c r="C21" s="44" t="s">
        <v>37</v>
      </c>
      <c r="D21" s="45"/>
      <c r="E21" s="46" t="s">
        <v>25</v>
      </c>
      <c r="F21" t="s">
        <v>26</v>
      </c>
      <c r="G21" s="46" t="s">
        <v>117</v>
      </c>
      <c r="H21" s="46"/>
    </row>
    <row r="22" customFormat="1" ht="20" customHeight="1" spans="2:3">
      <c r="B22" s="30"/>
      <c r="C22" s="30"/>
    </row>
    <row r="23" s="30" customFormat="1" spans="5:7">
      <c r="E23"/>
      <c r="F23"/>
      <c r="G23"/>
    </row>
    <row r="24" s="30" customFormat="1"/>
    <row r="25" s="30" customFormat="1"/>
    <row r="26" spans="5:7">
      <c r="E26" s="30"/>
      <c r="F26" s="30"/>
      <c r="G26" s="30"/>
    </row>
  </sheetData>
  <mergeCells count="9">
    <mergeCell ref="A1:H1"/>
    <mergeCell ref="C3:D3"/>
    <mergeCell ref="G21:H21"/>
    <mergeCell ref="A3:A4"/>
    <mergeCell ref="B3:B4"/>
    <mergeCell ref="E3:E4"/>
    <mergeCell ref="F3:F4"/>
    <mergeCell ref="G3:G4"/>
    <mergeCell ref="H3:H4"/>
  </mergeCells>
  <pageMargins left="0.751388888888889" right="0.751388888888889" top="1" bottom="1" header="0.5" footer="0.5"/>
  <pageSetup paperSize="9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D21" sqref="D21"/>
    </sheetView>
  </sheetViews>
  <sheetFormatPr defaultColWidth="9" defaultRowHeight="13.5"/>
  <cols>
    <col min="1" max="1" width="5.375" style="1" customWidth="1"/>
    <col min="2" max="2" width="23.875" style="1" customWidth="1"/>
    <col min="3" max="3" width="13.75" style="1" customWidth="1"/>
    <col min="4" max="4" width="15.375" style="1" customWidth="1"/>
    <col min="5" max="5" width="15.75" style="1" customWidth="1"/>
    <col min="6" max="6" width="13.875" style="1" customWidth="1"/>
    <col min="7" max="7" width="10.125" style="1" customWidth="1"/>
    <col min="8" max="8" width="17.625" style="1" customWidth="1"/>
    <col min="9" max="9" width="11.875" style="1" customWidth="1"/>
    <col min="10" max="16384" width="9" style="1"/>
  </cols>
  <sheetData>
    <row r="1" ht="23" customHeight="1" spans="1:8">
      <c r="A1" s="2" t="s">
        <v>118</v>
      </c>
      <c r="B1" s="2"/>
      <c r="C1" s="2"/>
      <c r="D1" s="2"/>
      <c r="E1" s="2"/>
      <c r="F1" s="2"/>
      <c r="G1" s="2"/>
      <c r="H1" s="2"/>
    </row>
    <row r="2" ht="28" customHeight="1" spans="1:8">
      <c r="A2" s="1" t="s">
        <v>1</v>
      </c>
      <c r="C2" s="3"/>
      <c r="D2" s="3"/>
      <c r="H2" s="4"/>
    </row>
    <row r="3" ht="23" customHeight="1" spans="1:10">
      <c r="A3" s="5" t="s">
        <v>3</v>
      </c>
      <c r="B3" s="6" t="s">
        <v>4</v>
      </c>
      <c r="C3" s="7" t="s">
        <v>5</v>
      </c>
      <c r="D3" s="7"/>
      <c r="E3" s="6" t="s">
        <v>6</v>
      </c>
      <c r="F3" s="6" t="s">
        <v>7</v>
      </c>
      <c r="G3" s="8" t="s">
        <v>96</v>
      </c>
      <c r="H3" s="9" t="s">
        <v>97</v>
      </c>
      <c r="J3" s="28"/>
    </row>
    <row r="4" ht="23" customHeight="1" spans="1:10">
      <c r="A4" s="5"/>
      <c r="B4" s="6"/>
      <c r="C4" s="7" t="s">
        <v>10</v>
      </c>
      <c r="D4" s="10" t="s">
        <v>11</v>
      </c>
      <c r="E4" s="6"/>
      <c r="F4" s="6"/>
      <c r="G4" s="11"/>
      <c r="H4" s="12"/>
      <c r="J4" s="28"/>
    </row>
    <row r="5" s="1" customFormat="1" ht="23" customHeight="1" spans="1:10">
      <c r="A5" s="13">
        <v>1</v>
      </c>
      <c r="B5" s="14" t="s">
        <v>98</v>
      </c>
      <c r="C5" s="15">
        <v>228.01</v>
      </c>
      <c r="D5" s="15">
        <v>208.91</v>
      </c>
      <c r="E5" s="16">
        <v>42917</v>
      </c>
      <c r="F5" s="16">
        <v>47118</v>
      </c>
      <c r="G5" s="5">
        <v>6</v>
      </c>
      <c r="H5" s="17">
        <f>250*D5</f>
        <v>52227.5</v>
      </c>
      <c r="J5" s="28"/>
    </row>
    <row r="6" s="1" customFormat="1" ht="23" customHeight="1" spans="1:10">
      <c r="A6" s="13">
        <v>2</v>
      </c>
      <c r="B6" s="18" t="s">
        <v>16</v>
      </c>
      <c r="C6" s="15">
        <v>190.62</v>
      </c>
      <c r="D6" s="15">
        <v>190.62</v>
      </c>
      <c r="E6" s="16">
        <v>42917</v>
      </c>
      <c r="F6" s="16">
        <v>47118</v>
      </c>
      <c r="G6" s="5">
        <v>5</v>
      </c>
      <c r="H6" s="17">
        <f>250*D6</f>
        <v>47655</v>
      </c>
      <c r="J6" s="1" t="s">
        <v>119</v>
      </c>
    </row>
    <row r="7" s="1" customFormat="1" ht="23" customHeight="1" spans="1:10">
      <c r="A7" s="13">
        <v>3</v>
      </c>
      <c r="B7" s="19" t="s">
        <v>60</v>
      </c>
      <c r="C7" s="15">
        <v>154.28</v>
      </c>
      <c r="D7" s="15">
        <v>154.28</v>
      </c>
      <c r="E7" s="16">
        <v>42917</v>
      </c>
      <c r="F7" s="16">
        <v>47118</v>
      </c>
      <c r="G7" s="5">
        <v>5</v>
      </c>
      <c r="H7" s="17">
        <f>250*D7</f>
        <v>38570</v>
      </c>
      <c r="J7" s="1" t="s">
        <v>119</v>
      </c>
    </row>
    <row r="8" s="1" customFormat="1" ht="23" customHeight="1" spans="1:8">
      <c r="A8" s="13">
        <v>4</v>
      </c>
      <c r="B8" s="20" t="s">
        <v>99</v>
      </c>
      <c r="C8" s="15">
        <v>195.96</v>
      </c>
      <c r="D8" s="15">
        <v>174.5</v>
      </c>
      <c r="E8" s="16">
        <v>42917</v>
      </c>
      <c r="F8" s="16">
        <v>47118</v>
      </c>
      <c r="G8" s="5">
        <v>6</v>
      </c>
      <c r="H8" s="17">
        <f>250*D8</f>
        <v>43625</v>
      </c>
    </row>
    <row r="9" s="1" customFormat="1" ht="23" customHeight="1" spans="1:8">
      <c r="A9" s="13">
        <v>5</v>
      </c>
      <c r="B9" s="21" t="s">
        <v>111</v>
      </c>
      <c r="C9" s="15">
        <v>45.86</v>
      </c>
      <c r="D9" s="15">
        <v>40.44</v>
      </c>
      <c r="E9" s="16">
        <v>44013</v>
      </c>
      <c r="F9" s="16">
        <v>47118</v>
      </c>
      <c r="G9" s="5">
        <v>6</v>
      </c>
      <c r="H9" s="17">
        <f t="shared" ref="H9:H17" si="0">250*D9</f>
        <v>10110</v>
      </c>
    </row>
    <row r="10" s="1" customFormat="1" ht="23" customHeight="1" spans="1:8">
      <c r="A10" s="13">
        <v>6</v>
      </c>
      <c r="B10" s="21" t="s">
        <v>112</v>
      </c>
      <c r="C10" s="15">
        <v>141.2</v>
      </c>
      <c r="D10" s="15">
        <v>132.11</v>
      </c>
      <c r="E10" s="16">
        <v>44013</v>
      </c>
      <c r="F10" s="16">
        <v>47118</v>
      </c>
      <c r="G10" s="5">
        <v>6</v>
      </c>
      <c r="H10" s="17">
        <f t="shared" si="0"/>
        <v>33027.5</v>
      </c>
    </row>
    <row r="11" ht="23" customHeight="1" spans="1:10">
      <c r="A11" s="13">
        <v>7</v>
      </c>
      <c r="B11" s="21" t="s">
        <v>113</v>
      </c>
      <c r="C11" s="15">
        <v>64.87</v>
      </c>
      <c r="D11" s="15">
        <v>64.87</v>
      </c>
      <c r="E11" s="16">
        <v>44013</v>
      </c>
      <c r="F11" s="16">
        <v>47118</v>
      </c>
      <c r="G11" s="5">
        <v>3</v>
      </c>
      <c r="H11" s="17">
        <f t="shared" si="0"/>
        <v>16217.5</v>
      </c>
      <c r="J11" s="29" t="s">
        <v>120</v>
      </c>
    </row>
    <row r="12" ht="23" customHeight="1" spans="1:10">
      <c r="A12" s="13">
        <v>8</v>
      </c>
      <c r="B12" s="21" t="s">
        <v>114</v>
      </c>
      <c r="C12" s="15">
        <v>52.64</v>
      </c>
      <c r="D12" s="15">
        <v>46.67</v>
      </c>
      <c r="E12" s="16">
        <v>44013</v>
      </c>
      <c r="F12" s="16">
        <v>47118</v>
      </c>
      <c r="G12" s="5">
        <v>5</v>
      </c>
      <c r="H12" s="17">
        <f t="shared" si="0"/>
        <v>11667.5</v>
      </c>
      <c r="J12" s="1" t="s">
        <v>119</v>
      </c>
    </row>
    <row r="13" s="1" customFormat="1" ht="23" customHeight="1" spans="1:10">
      <c r="A13" s="13">
        <v>9</v>
      </c>
      <c r="B13" s="21" t="s">
        <v>115</v>
      </c>
      <c r="C13" s="15">
        <v>90.38</v>
      </c>
      <c r="D13" s="15">
        <v>90.38</v>
      </c>
      <c r="E13" s="16">
        <v>44013</v>
      </c>
      <c r="F13" s="16">
        <v>47118</v>
      </c>
      <c r="G13" s="5">
        <v>6</v>
      </c>
      <c r="H13" s="17">
        <f t="shared" si="0"/>
        <v>22595</v>
      </c>
      <c r="J13" s="24"/>
    </row>
    <row r="14" s="1" customFormat="1" ht="23" customHeight="1" spans="1:8">
      <c r="A14" s="13">
        <v>10</v>
      </c>
      <c r="B14" s="21" t="s">
        <v>116</v>
      </c>
      <c r="C14" s="15">
        <v>230.17</v>
      </c>
      <c r="D14" s="15">
        <v>230.17</v>
      </c>
      <c r="E14" s="16">
        <v>44013</v>
      </c>
      <c r="F14" s="16">
        <v>47118</v>
      </c>
      <c r="G14" s="5">
        <v>6</v>
      </c>
      <c r="H14" s="17">
        <f t="shared" si="0"/>
        <v>57542.5</v>
      </c>
    </row>
    <row r="15" s="1" customFormat="1" ht="23" customHeight="1" spans="1:8">
      <c r="A15" s="13">
        <v>11</v>
      </c>
      <c r="B15" s="21" t="s">
        <v>121</v>
      </c>
      <c r="C15" s="15">
        <v>90.43</v>
      </c>
      <c r="D15" s="15">
        <v>90.43</v>
      </c>
      <c r="E15" s="16">
        <v>44013</v>
      </c>
      <c r="F15" s="16">
        <v>47118</v>
      </c>
      <c r="G15" s="5">
        <v>6</v>
      </c>
      <c r="H15" s="17">
        <f t="shared" si="0"/>
        <v>22607.5</v>
      </c>
    </row>
    <row r="16" s="1" customFormat="1" ht="23" customHeight="1" spans="1:8">
      <c r="A16" s="13">
        <v>12</v>
      </c>
      <c r="B16" s="21" t="s">
        <v>122</v>
      </c>
      <c r="C16" s="15">
        <v>63.31</v>
      </c>
      <c r="D16" s="15">
        <v>59.95</v>
      </c>
      <c r="E16" s="16">
        <v>44013</v>
      </c>
      <c r="F16" s="16">
        <v>47118</v>
      </c>
      <c r="G16" s="5">
        <v>6</v>
      </c>
      <c r="H16" s="17">
        <f t="shared" si="0"/>
        <v>14987.5</v>
      </c>
    </row>
    <row r="17" s="1" customFormat="1" ht="23" customHeight="1" spans="1:8">
      <c r="A17" s="13">
        <v>13</v>
      </c>
      <c r="B17" s="21" t="s">
        <v>123</v>
      </c>
      <c r="C17" s="15">
        <v>77</v>
      </c>
      <c r="D17" s="15">
        <v>77</v>
      </c>
      <c r="E17" s="16">
        <v>44013</v>
      </c>
      <c r="F17" s="16">
        <v>47118</v>
      </c>
      <c r="G17" s="5">
        <v>6</v>
      </c>
      <c r="H17" s="17">
        <f t="shared" si="0"/>
        <v>19250</v>
      </c>
    </row>
    <row r="18" ht="23" customHeight="1" spans="1:8">
      <c r="A18" s="22"/>
      <c r="B18" s="23" t="s">
        <v>10</v>
      </c>
      <c r="C18" s="7">
        <f>SUM(C5:C17)</f>
        <v>1624.73</v>
      </c>
      <c r="D18" s="7">
        <f>SUM(D5:D17)</f>
        <v>1560.33</v>
      </c>
      <c r="E18" s="16"/>
      <c r="F18" s="16"/>
      <c r="G18" s="5"/>
      <c r="H18" s="17">
        <f>SUM(H5:H17)</f>
        <v>390082.5</v>
      </c>
    </row>
    <row r="19" ht="23" customHeight="1" spans="1:8">
      <c r="A19" s="24"/>
      <c r="B19" s="24" t="s">
        <v>24</v>
      </c>
      <c r="C19" s="25" t="s">
        <v>37</v>
      </c>
      <c r="D19" s="26"/>
      <c r="E19" s="27" t="s">
        <v>25</v>
      </c>
      <c r="F19" s="1" t="s">
        <v>26</v>
      </c>
      <c r="G19" s="27" t="s">
        <v>124</v>
      </c>
      <c r="H19" s="27"/>
    </row>
    <row r="20" s="1" customFormat="1" ht="20" customHeight="1"/>
  </sheetData>
  <mergeCells count="9">
    <mergeCell ref="A1:H1"/>
    <mergeCell ref="C3:D3"/>
    <mergeCell ref="G19:H19"/>
    <mergeCell ref="A3:A4"/>
    <mergeCell ref="B3:B4"/>
    <mergeCell ref="E3:E4"/>
    <mergeCell ref="F3:F4"/>
    <mergeCell ref="G3:G4"/>
    <mergeCell ref="H3:H4"/>
  </mergeCells>
  <pageMargins left="0.751388888888889" right="0.751388888888889" top="1" bottom="0.60625" header="0.5" footer="0.1062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2018.1-6月申报表</vt:lpstr>
      <vt:lpstr>明细表</vt:lpstr>
      <vt:lpstr>2018.7-12月申报表</vt:lpstr>
      <vt:lpstr>2018.7-12申报表正确</vt:lpstr>
      <vt:lpstr>2019.1-6申报表</vt:lpstr>
      <vt:lpstr>2017.10-2019.6</vt:lpstr>
      <vt:lpstr>过渡期相关指标计算表2018.7-2019.6</vt:lpstr>
      <vt:lpstr>2019.7-12申报表</vt:lpstr>
      <vt:lpstr>2020.1-6申报表</vt:lpstr>
      <vt:lpstr>2020.7-12月</vt:lpstr>
      <vt:lpstr>2021.1-6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险峰</cp:lastModifiedBy>
  <dcterms:created xsi:type="dcterms:W3CDTF">2006-09-13T11:21:00Z</dcterms:created>
  <dcterms:modified xsi:type="dcterms:W3CDTF">2021-08-12T03:02:50Z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KSORubyTemplateID" linkTarget="0">
    <vt:lpwstr>14</vt:lpwstr>
  </property>
</Properties>
</file>